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ul3803\Downloads\"/>
    </mc:Choice>
  </mc:AlternateContent>
  <xr:revisionPtr revIDLastSave="0" documentId="13_ncr:1_{C58203DF-77EA-438C-97B5-5D59F75756FD}" xr6:coauthVersionLast="47" xr6:coauthVersionMax="47" xr10:uidLastSave="{00000000-0000-0000-0000-000000000000}"/>
  <bookViews>
    <workbookView xWindow="-108" yWindow="-108" windowWidth="23256" windowHeight="12576" tabRatio="840" xr2:uid="{00000000-000D-0000-FFFF-FFFF00000000}"/>
  </bookViews>
  <sheets>
    <sheet name="JVA_Gebarungserfolgsrechnung" sheetId="5" r:id="rId1"/>
    <sheet name="JVA_referatsbezogen" sheetId="4" r:id="rId2"/>
  </sheets>
  <definedNames>
    <definedName name="_xlnm.Print_Area" localSheetId="0">JVA_Gebarungserfolgsrechnung!$A$3:$B$48</definedName>
    <definedName name="_xlnm.Print_Area" localSheetId="1">JVA_referatsbezogen!$B$3:$F$114</definedName>
    <definedName name="_xlnm.Print_Titles" localSheetId="1">JVA_referatsbezogen!$3:$3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5" l="1"/>
  <c r="C48" i="5" l="1"/>
  <c r="F35" i="4" l="1"/>
  <c r="F87" i="4"/>
  <c r="D93" i="4"/>
  <c r="D83" i="4"/>
  <c r="D82" i="4"/>
  <c r="D72" i="4"/>
  <c r="D65" i="4"/>
  <c r="F64" i="4" s="1"/>
  <c r="D53" i="4"/>
  <c r="D52" i="4"/>
  <c r="D34" i="4"/>
  <c r="D33" i="4"/>
  <c r="D32" i="4"/>
  <c r="F51" i="4" l="1"/>
  <c r="F81" i="4"/>
  <c r="F71" i="4"/>
  <c r="F38" i="4" l="1"/>
  <c r="F92" i="4" l="1"/>
  <c r="C15" i="4" l="1"/>
  <c r="F17" i="4" s="1"/>
  <c r="C10" i="4"/>
  <c r="F12" i="4" s="1"/>
  <c r="C50" i="5" l="1"/>
  <c r="F31" i="4"/>
  <c r="B18" i="5" s="1"/>
  <c r="F109" i="4" l="1"/>
  <c r="B17" i="5" l="1"/>
  <c r="B26" i="5" l="1"/>
  <c r="B21" i="5" l="1"/>
  <c r="B44" i="5" s="1"/>
  <c r="B13" i="5"/>
  <c r="F13" i="5" s="1"/>
  <c r="B14" i="5"/>
  <c r="F14" i="5" s="1"/>
  <c r="B15" i="5"/>
  <c r="F15" i="5" s="1"/>
  <c r="F17" i="5"/>
  <c r="B27" i="5"/>
  <c r="F27" i="5" s="1"/>
  <c r="E26" i="5"/>
  <c r="E109" i="4"/>
  <c r="C22" i="4"/>
  <c r="B4" i="5"/>
  <c r="E4" i="5" s="1"/>
  <c r="F16" i="5"/>
  <c r="F19" i="5"/>
  <c r="E6" i="5"/>
  <c r="E7" i="5"/>
  <c r="E8" i="5"/>
  <c r="B38" i="5"/>
  <c r="F38" i="5" s="1"/>
  <c r="B35" i="5"/>
  <c r="F35" i="5" s="1"/>
  <c r="B34" i="5"/>
  <c r="E30" i="5"/>
  <c r="B5" i="5"/>
  <c r="E5" i="5" s="1"/>
  <c r="F31" i="5"/>
  <c r="B41" i="5"/>
  <c r="F20" i="5" l="1"/>
  <c r="F18" i="5"/>
  <c r="F21" i="5"/>
  <c r="B28" i="5"/>
  <c r="B36" i="5"/>
  <c r="E34" i="5"/>
  <c r="E44" i="5" s="1"/>
  <c r="E46" i="5" s="1"/>
  <c r="B32" i="5"/>
  <c r="B9" i="5"/>
  <c r="F112" i="4" l="1"/>
  <c r="E110" i="4"/>
  <c r="B22" i="5"/>
  <c r="B24" i="5" s="1"/>
  <c r="F44" i="5"/>
  <c r="F46" i="5" s="1"/>
  <c r="B42" i="5" l="1"/>
  <c r="E112" i="4"/>
  <c r="B39" i="5"/>
  <c r="B43" i="5" l="1"/>
  <c r="B4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Windows-Benutzer</author>
  </authors>
  <commentList>
    <comment ref="A48" authorId="0" shapeId="0" xr:uid="{00000000-0006-0000-0000-000001000000}">
      <text>
        <r>
          <rPr>
            <sz val="9"/>
            <color indexed="81"/>
            <rFont val="Segoe UI"/>
            <family val="2"/>
          </rPr>
          <t>Stand der Rücklagen lt. dem letztverfügbaren Jahresabschluss
(für die erste Erstellung JVA 2018/19 ist dies der Jahresabschluss per 30.6.2017)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Aline Handler</author>
    <author>Gastbenutzer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Aline Handler: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Verteilung Einnahmen Studierendenbeitrag auf STV:</t>
        </r>
        <r>
          <rPr>
            <sz val="9"/>
            <color indexed="81"/>
            <rFont val="Tahoma"/>
            <family val="2"/>
          </rPr>
          <t xml:space="preserve">
10% Sockelbetrag lt. Satzung
Aufteilung des rest. Betrages gemäß Anzahl der Studenten 2018/2019 = Gesamt 4.064 davon 861 Pinkafeld und 3.203 Eisenstadt</t>
        </r>
      </text>
    </comment>
    <comment ref="C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Aline Handler: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Verteilung Einnahmen Studierendenbeitrag auf STV:</t>
        </r>
        <r>
          <rPr>
            <sz val="9"/>
            <color indexed="81"/>
            <rFont val="Tahoma"/>
            <family val="2"/>
          </rPr>
          <t xml:space="preserve">
10% Sockelbetrag lt. Satzung
Aufteilung des rest. Betrages gemäß Anzahl der Studenten 2018/2019 = Gesamt 4.064 davon 861 Pinkafeld und 3.203 Eisenstadt</t>
        </r>
      </text>
    </comment>
    <comment ref="B98" authorId="1" shapeId="0" xr:uid="{00000000-0006-0000-0100-000003000000}">
      <text>
        <r>
          <rPr>
            <sz val="10"/>
            <rFont val="Arial"/>
            <family val="2"/>
          </rPr>
          <t>keine unmittelbare Vertretungsarbeit</t>
        </r>
      </text>
    </comment>
  </commentList>
</comments>
</file>

<file path=xl/sharedStrings.xml><?xml version="1.0" encoding="utf-8"?>
<sst xmlns="http://schemas.openxmlformats.org/spreadsheetml/2006/main" count="149" uniqueCount="129">
  <si>
    <t>Prüfsumme
Einnahmen</t>
  </si>
  <si>
    <t>Prüfsumme
Ausgaben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</si>
  <si>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</si>
  <si>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</si>
  <si>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</si>
  <si>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</si>
  <si>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</si>
  <si>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</si>
  <si>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</si>
  <si>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</si>
  <si>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</si>
  <si>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</si>
  <si>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</si>
  <si>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</si>
  <si>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</si>
  <si>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e. Personalkostenreserve - ggf. vorsehen</t>
  </si>
  <si>
    <t>2. Aufwandsentschädigungen</t>
  </si>
  <si>
    <t>3. Werkverträge und Honorare</t>
  </si>
  <si>
    <t>4. Sachaufwendungen</t>
  </si>
  <si>
    <t>5.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</si>
  <si>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</si>
  <si>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</si>
  <si>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</si>
  <si>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</si>
  <si>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</si>
  <si>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</si>
  <si>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</si>
  <si>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</si>
  <si>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</si>
  <si>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</si>
  <si>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</si>
  <si>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</si>
  <si>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</si>
  <si>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</si>
  <si>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</si>
  <si>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</si>
  <si>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zzgl. Abschreibungen</t>
  </si>
  <si>
    <t>abzgl. Investitionen</t>
  </si>
  <si>
    <t>Check: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</si>
  <si>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</si>
  <si>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Einnahmen
PLAN</t>
  </si>
  <si>
    <t>Ausgaben
PLAN</t>
  </si>
  <si>
    <t>Einnahmen
IST</t>
  </si>
  <si>
    <t>Ausgaben
IST</t>
  </si>
  <si>
    <t>Differenz absolut</t>
  </si>
  <si>
    <t>Differenz
in %</t>
  </si>
  <si>
    <t xml:space="preserve">Studierendenbeitrag </t>
  </si>
  <si>
    <t>1. Studienvertretungen</t>
  </si>
  <si>
    <t> Studienvertretung Pinkafeld</t>
  </si>
  <si>
    <t>Anteil Studierendenbeiträge</t>
  </si>
  <si>
    <t>Sachaufwand</t>
  </si>
  <si>
    <t xml:space="preserve"> Studienvertretung Eisenstadt </t>
  </si>
  <si>
    <t>2. Hochschulvertretung</t>
  </si>
  <si>
    <t xml:space="preserve">Anteil Studierendenbeitrag </t>
  </si>
  <si>
    <t>Personal</t>
  </si>
  <si>
    <t>Sekretariat - Gehalt</t>
  </si>
  <si>
    <t>SV, DB, DZ</t>
  </si>
  <si>
    <t>Mitarbeitervorsorgekasse</t>
  </si>
  <si>
    <t>Vorsitz</t>
  </si>
  <si>
    <t>       Vorsitz </t>
  </si>
  <si>
    <t>       1. stv. Vorsitz    </t>
  </si>
  <si>
    <t>       2. stv. Vorsitz     </t>
  </si>
  <si>
    <t>Wirtschaftsreferat</t>
  </si>
  <si>
    <t>        Wirtschaftsreferent*in</t>
  </si>
  <si>
    <t>        stv. Wirtschaftsreferent*in  </t>
  </si>
  <si>
    <t>Bildungspolitisches Referat</t>
  </si>
  <si>
    <t>         Bildungspolitischer Referent*in </t>
  </si>
  <si>
    <t>Sozialreferat</t>
  </si>
  <si>
    <t>         Sozialreferent*in </t>
  </si>
  <si>
    <t> Öffentlichkeit</t>
  </si>
  <si>
    <t>Veranstaltungen</t>
  </si>
  <si>
    <t>Einnahmen diverse Veranstaltungen</t>
  </si>
  <si>
    <t>Allgemeiner Projekttopf</t>
  </si>
  <si>
    <t>Fahrtkosten &amp; Übernachtugnen</t>
  </si>
  <si>
    <t>Besprechungen &amp; Sitzungen</t>
  </si>
  <si>
    <t>Fortbildung &amp; Schulungen</t>
  </si>
  <si>
    <t>Allgemeine Services</t>
  </si>
  <si>
    <t>Studienreisen</t>
  </si>
  <si>
    <t>Sonstige Aufwendungen und Erträge</t>
  </si>
  <si>
    <t xml:space="preserve">Abschreibungen </t>
  </si>
  <si>
    <t>Bankspesen</t>
  </si>
  <si>
    <t>Zinserträge</t>
  </si>
  <si>
    <t>Subventionen lt. § 14 HSG</t>
  </si>
  <si>
    <t>Steuern und Abgaben</t>
  </si>
  <si>
    <t>…</t>
  </si>
  <si>
    <t>Einnahmen/Ausgaben GESAMT</t>
  </si>
  <si>
    <t>Verbrauch Rücklagen</t>
  </si>
  <si>
    <t>Zuführung Rücklagen</t>
  </si>
  <si>
    <t>   Hilfsspalte</t>
  </si>
  <si>
    <t xml:space="preserve">Sozialfond </t>
  </si>
  <si>
    <t>Hilfsspalte Verteilung 
Einnahmen Studierendenbeitrag auf STV (in Summe 30%) </t>
  </si>
  <si>
    <t> Personalkostenreserve (ggf. vorsehen) </t>
  </si>
  <si>
    <t>Sachaufwand diverses</t>
  </si>
  <si>
    <t>Großveranstaltungen</t>
  </si>
  <si>
    <t>Kostenstelle</t>
  </si>
  <si>
    <t>Versicherung</t>
  </si>
  <si>
    <t>Wirtschaftsprüfung</t>
  </si>
  <si>
    <t xml:space="preserve">Buchhaltung/Steuerberatung </t>
  </si>
  <si>
    <t>Pullover, T-shirts, Mechandise</t>
  </si>
  <si>
    <t>Fahrtkosten &amp; Übernachtungen</t>
  </si>
  <si>
    <t>DSGVO Beauftragert (laufend)</t>
  </si>
  <si>
    <t>-</t>
  </si>
  <si>
    <t>Veranstaltungen (Openings, Closing, diverse,…)</t>
  </si>
  <si>
    <t>Projekt Sofa Magazin</t>
  </si>
  <si>
    <t>Projekttopf für eingereichte Projekte der Studenten</t>
  </si>
  <si>
    <t>Unternehmen Online (Datev)</t>
  </si>
  <si>
    <t> Studierendenanteil 12,12% </t>
  </si>
  <si>
    <t> Studierendenanteil 17,88% </t>
  </si>
  <si>
    <t xml:space="preserve">          Öffentlichkeit </t>
  </si>
  <si>
    <t xml:space="preserve">           Sachbearbeiter Öffentlichkeit </t>
  </si>
  <si>
    <t xml:space="preserve">Nachhaltigkeitsreferat </t>
  </si>
  <si>
    <t>         Nachhaltigkeitsreferent*in </t>
  </si>
  <si>
    <t>Projekte Nachhaltigkeit</t>
  </si>
  <si>
    <t>Kommentar</t>
  </si>
  <si>
    <t>Projekttopf Bridging/Incomings</t>
  </si>
  <si>
    <t>Bus für Exkursionen</t>
  </si>
  <si>
    <t>Multimedia Services (zb. PlagScan)</t>
  </si>
  <si>
    <t>Fahrtkosten &amp; Übernachtugnen Vorsitz, Mandatare, Kollegium, Studver</t>
  </si>
  <si>
    <t xml:space="preserve">Projekte Alumni </t>
  </si>
  <si>
    <t>Projekt Insta Help</t>
  </si>
  <si>
    <t>Online Media (Studo-App+Homepage)</t>
  </si>
  <si>
    <t>Studienvertretungen gem. § 17 Abs 2 HSG insgesamt zur Verfügung gestellte Geldmittel (mindestens 30 % der Studierendenbeiträge in Zeile I.1)</t>
  </si>
  <si>
    <t>JVA beschlossen am</t>
  </si>
  <si>
    <t>Pflichtpraktika</t>
  </si>
  <si>
    <t>Funktionsgebühren</t>
  </si>
  <si>
    <t xml:space="preserve">Projekte FH Sport Verein </t>
  </si>
  <si>
    <t>Eigenkapital per 30.6.2022</t>
  </si>
  <si>
    <r>
      <rPr>
        <b/>
        <u val="singleAccounting"/>
        <sz val="10"/>
        <rFont val="Arial"/>
        <family val="2"/>
      </rPr>
      <t>Körperschaften mit doppelter Buchhaltung:</t>
    </r>
    <r>
      <rPr>
        <b/>
        <sz val="10"/>
        <rFont val="Arial"/>
        <family val="2"/>
      </rPr>
      <t xml:space="preserve"> Eigenkapital per 30.6.2022</t>
    </r>
  </si>
  <si>
    <t>Jahresvoranschlag
Studienjahr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</si>
</sst>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  <numFmt numFmtId="166" formatCode="0_ ;\-0\ "/>
    <numFmt numFmtId="167" formatCode="[$€-C07]\ #,##0;\-[$€-C07]\ #,##0"/>
    <numFmt numFmtId="168" formatCode="[$-C07]d/mmmm\ yy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64" fontId="1" fillId="0" borderId="1" xfId="1" applyNumberFormat="1" applyBorder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/>
    <xf numFmtId="164" fontId="1" fillId="0" borderId="0" xfId="1" applyNumberFormat="1"/>
    <xf numFmtId="164" fontId="1" fillId="0" borderId="1" xfId="1" applyNumberFormat="1" applyBorder="1" applyAlignment="1">
      <alignment horizontal="left" indent="1"/>
    </xf>
    <xf numFmtId="9" fontId="1" fillId="0" borderId="1" xfId="2" applyBorder="1"/>
    <xf numFmtId="164" fontId="4" fillId="0" borderId="1" xfId="1" applyNumberFormat="1" applyFont="1" applyBorder="1"/>
    <xf numFmtId="164" fontId="4" fillId="0" borderId="0" xfId="1" applyNumberFormat="1" applyFont="1"/>
    <xf numFmtId="164" fontId="1" fillId="0" borderId="6" xfId="1" applyNumberFormat="1" applyBorder="1"/>
    <xf numFmtId="0" fontId="1" fillId="0" borderId="0" xfId="0" applyFont="1"/>
    <xf numFmtId="164" fontId="6" fillId="0" borderId="1" xfId="1" applyNumberFormat="1" applyFont="1" applyBorder="1" applyAlignment="1">
      <alignment horizontal="left" wrapText="1" indent="1"/>
    </xf>
    <xf numFmtId="0" fontId="1" fillId="0" borderId="0" xfId="0" applyFont="1" applyAlignment="1">
      <alignment vertical="center"/>
    </xf>
    <xf numFmtId="164" fontId="10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ill="1" applyBorder="1"/>
    <xf numFmtId="164" fontId="1" fillId="0" borderId="0" xfId="1" applyNumberFormat="1" applyFill="1"/>
    <xf numFmtId="164" fontId="6" fillId="0" borderId="1" xfId="1" applyNumberFormat="1" applyFont="1" applyBorder="1" applyAlignment="1">
      <alignment horizontal="left" indent="1"/>
    </xf>
    <xf numFmtId="164" fontId="1" fillId="0" borderId="1" xfId="1" applyNumberFormat="1" applyFont="1" applyBorder="1"/>
    <xf numFmtId="164" fontId="2" fillId="2" borderId="1" xfId="1" applyNumberFormat="1" applyFont="1" applyFill="1" applyBorder="1"/>
    <xf numFmtId="164" fontId="4" fillId="0" borderId="1" xfId="1" applyNumberFormat="1" applyFont="1" applyFill="1" applyBorder="1"/>
    <xf numFmtId="164" fontId="1" fillId="0" borderId="3" xfId="1" applyNumberFormat="1" applyFill="1" applyBorder="1"/>
    <xf numFmtId="164" fontId="1" fillId="0" borderId="6" xfId="1" applyNumberFormat="1" applyFill="1" applyBorder="1"/>
    <xf numFmtId="164" fontId="1" fillId="0" borderId="5" xfId="1" applyNumberFormat="1" applyFill="1" applyBorder="1"/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164" fontId="1" fillId="0" borderId="1" xfId="1" applyNumberFormat="1" applyFill="1" applyBorder="1" applyAlignment="1">
      <alignment horizontal="left" indent="1"/>
    </xf>
    <xf numFmtId="164" fontId="2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left" wrapText="1" indent="1"/>
    </xf>
    <xf numFmtId="164" fontId="6" fillId="0" borderId="1" xfId="1" applyNumberFormat="1" applyFont="1" applyFill="1" applyBorder="1" applyAlignment="1">
      <alignment vertical="center"/>
    </xf>
    <xf numFmtId="164" fontId="1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/>
    <xf numFmtId="164" fontId="1" fillId="0" borderId="7" xfId="1" applyNumberFormat="1" applyFill="1" applyBorder="1" applyAlignment="1">
      <alignment horizontal="left" indent="1"/>
    </xf>
    <xf numFmtId="164" fontId="2" fillId="0" borderId="7" xfId="1" applyNumberFormat="1" applyFont="1" applyFill="1" applyBorder="1"/>
    <xf numFmtId="164" fontId="1" fillId="0" borderId="7" xfId="1" applyNumberFormat="1" applyFill="1" applyBorder="1"/>
    <xf numFmtId="164" fontId="6" fillId="0" borderId="7" xfId="1" applyNumberFormat="1" applyFont="1" applyFill="1" applyBorder="1" applyAlignment="1">
      <alignment horizontal="left" wrapText="1" indent="1"/>
    </xf>
    <xf numFmtId="166" fontId="2" fillId="0" borderId="0" xfId="1" applyNumberFormat="1" applyFont="1" applyAlignment="1">
      <alignment horizontal="center" vertical="center" wrapText="1"/>
    </xf>
    <xf numFmtId="166" fontId="4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Alignment="1">
      <alignment horizontal="right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/>
    <xf numFmtId="164" fontId="2" fillId="0" borderId="7" xfId="1" applyNumberFormat="1" applyFont="1" applyFill="1" applyBorder="1" applyAlignment="1">
      <alignment wrapText="1"/>
    </xf>
    <xf numFmtId="164" fontId="2" fillId="0" borderId="3" xfId="1" applyNumberFormat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readingOrder="1"/>
    </xf>
    <xf numFmtId="0" fontId="1" fillId="0" borderId="1" xfId="0" applyFont="1" applyBorder="1" applyAlignment="1">
      <alignment horizontal="center" wrapText="1" readingOrder="1"/>
    </xf>
    <xf numFmtId="0" fontId="5" fillId="0" borderId="1" xfId="0" applyFont="1" applyBorder="1" applyAlignment="1">
      <alignment wrapText="1" readingOrder="1"/>
    </xf>
    <xf numFmtId="0" fontId="1" fillId="0" borderId="1" xfId="0" applyFont="1" applyBorder="1" applyAlignment="1">
      <alignment readingOrder="1"/>
    </xf>
    <xf numFmtId="0" fontId="1" fillId="0" borderId="6" xfId="0" applyFont="1" applyBorder="1" applyAlignment="1">
      <alignment readingOrder="1"/>
    </xf>
    <xf numFmtId="0" fontId="1" fillId="0" borderId="1" xfId="0" applyFont="1" applyBorder="1" applyAlignment="1">
      <alignment horizontal="left" wrapText="1" readingOrder="1"/>
    </xf>
    <xf numFmtId="165" fontId="1" fillId="0" borderId="1" xfId="1" applyNumberFormat="1" applyBorder="1" applyAlignment="1">
      <alignment readingOrder="1"/>
    </xf>
    <xf numFmtId="165" fontId="1" fillId="0" borderId="0" xfId="1" applyNumberFormat="1" applyAlignment="1">
      <alignment readingOrder="1"/>
    </xf>
    <xf numFmtId="165" fontId="1" fillId="0" borderId="0" xfId="0" applyNumberFormat="1" applyFont="1" applyAlignment="1">
      <alignment readingOrder="1"/>
    </xf>
    <xf numFmtId="0" fontId="4" fillId="0" borderId="1" xfId="0" applyFont="1" applyBorder="1" applyAlignment="1">
      <alignment wrapText="1" readingOrder="1"/>
    </xf>
    <xf numFmtId="165" fontId="4" fillId="0" borderId="1" xfId="1" applyNumberFormat="1" applyFont="1" applyBorder="1" applyAlignment="1">
      <alignment readingOrder="1"/>
    </xf>
    <xf numFmtId="165" fontId="2" fillId="0" borderId="0" xfId="1" applyNumberFormat="1" applyFont="1" applyAlignment="1">
      <alignment readingOrder="1"/>
    </xf>
    <xf numFmtId="0" fontId="6" fillId="0" borderId="1" xfId="0" applyFont="1" applyBorder="1" applyAlignment="1">
      <alignment horizontal="left" wrapText="1" readingOrder="1"/>
    </xf>
    <xf numFmtId="165" fontId="6" fillId="0" borderId="1" xfId="1" applyNumberFormat="1" applyFont="1" applyBorder="1" applyAlignment="1">
      <alignment readingOrder="1"/>
    </xf>
    <xf numFmtId="165" fontId="6" fillId="0" borderId="0" xfId="1" applyNumberFormat="1" applyFont="1" applyAlignment="1">
      <alignment readingOrder="1"/>
    </xf>
    <xf numFmtId="165" fontId="6" fillId="0" borderId="0" xfId="0" applyNumberFormat="1" applyFont="1" applyAlignment="1">
      <alignment readingOrder="1"/>
    </xf>
    <xf numFmtId="165" fontId="1" fillId="0" borderId="1" xfId="1" applyNumberFormat="1" applyFill="1" applyBorder="1" applyAlignment="1">
      <alignment readingOrder="1"/>
    </xf>
    <xf numFmtId="165" fontId="1" fillId="0" borderId="0" xfId="0" applyNumberFormat="1" applyFont="1" applyAlignment="1">
      <alignment wrapText="1" readingOrder="1"/>
    </xf>
    <xf numFmtId="0" fontId="1" fillId="0" borderId="0" xfId="0" applyFont="1" applyAlignment="1">
      <alignment wrapText="1" readingOrder="1"/>
    </xf>
    <xf numFmtId="165" fontId="4" fillId="0" borderId="6" xfId="0" applyNumberFormat="1" applyFont="1" applyBorder="1" applyAlignment="1">
      <alignment readingOrder="1"/>
    </xf>
    <xf numFmtId="165" fontId="1" fillId="0" borderId="4" xfId="0" applyNumberFormat="1" applyFont="1" applyBorder="1" applyAlignment="1">
      <alignment wrapText="1" readingOrder="1"/>
    </xf>
    <xf numFmtId="0" fontId="4" fillId="0" borderId="0" xfId="0" applyFont="1" applyAlignment="1">
      <alignment horizontal="right" vertical="center" readingOrder="1"/>
    </xf>
    <xf numFmtId="165" fontId="8" fillId="0" borderId="0" xfId="0" applyNumberFormat="1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4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vertical="center" readingOrder="1"/>
    </xf>
    <xf numFmtId="164" fontId="2" fillId="0" borderId="1" xfId="1" applyNumberFormat="1" applyFont="1" applyFill="1" applyBorder="1" applyAlignment="1">
      <alignment wrapText="1"/>
    </xf>
    <xf numFmtId="10" fontId="1" fillId="0" borderId="0" xfId="2" applyNumberFormat="1"/>
    <xf numFmtId="4" fontId="2" fillId="0" borderId="1" xfId="1" applyNumberFormat="1" applyFont="1" applyBorder="1" applyAlignment="1">
      <alignment horizontal="center" vertical="center" wrapText="1"/>
    </xf>
    <xf numFmtId="4" fontId="1" fillId="0" borderId="1" xfId="1" applyNumberFormat="1" applyBorder="1"/>
    <xf numFmtId="4" fontId="4" fillId="0" borderId="1" xfId="1" applyNumberFormat="1" applyFont="1" applyBorder="1"/>
    <xf numFmtId="4" fontId="2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ill="1" applyBorder="1"/>
    <xf numFmtId="164" fontId="6" fillId="0" borderId="2" xfId="1" applyNumberFormat="1" applyFont="1" applyFill="1" applyBorder="1" applyAlignment="1">
      <alignment vertical="center" textRotation="90" wrapText="1"/>
    </xf>
    <xf numFmtId="9" fontId="1" fillId="0" borderId="1" xfId="2" applyFill="1" applyBorder="1"/>
    <xf numFmtId="164" fontId="6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/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/>
    <xf numFmtId="164" fontId="1" fillId="0" borderId="0" xfId="1" applyNumberFormat="1" applyFont="1" applyFill="1"/>
    <xf numFmtId="164" fontId="7" fillId="0" borderId="1" xfId="1" applyNumberFormat="1" applyFont="1" applyFill="1" applyBorder="1"/>
    <xf numFmtId="164" fontId="1" fillId="0" borderId="6" xfId="1" applyNumberFormat="1" applyFont="1" applyFill="1" applyBorder="1"/>
    <xf numFmtId="0" fontId="1" fillId="0" borderId="0" xfId="3"/>
    <xf numFmtId="164" fontId="2" fillId="0" borderId="1" xfId="4" applyNumberFormat="1" applyFont="1" applyFill="1" applyBorder="1"/>
    <xf numFmtId="164" fontId="2" fillId="0" borderId="1" xfId="4" applyNumberFormat="1" applyFont="1" applyFill="1" applyBorder="1" applyAlignment="1">
      <alignment wrapText="1"/>
    </xf>
    <xf numFmtId="0" fontId="1" fillId="0" borderId="1" xfId="3" applyBorder="1"/>
    <xf numFmtId="167" fontId="1" fillId="0" borderId="1" xfId="3" applyNumberFormat="1" applyBorder="1"/>
    <xf numFmtId="0" fontId="2" fillId="0" borderId="1" xfId="3" applyFont="1" applyBorder="1"/>
    <xf numFmtId="168" fontId="1" fillId="0" borderId="0" xfId="3" applyNumberFormat="1"/>
    <xf numFmtId="0" fontId="2" fillId="0" borderId="0" xfId="0" applyFont="1" applyAlignment="1">
      <alignment horizontal="center" vertical="center" wrapText="1" readingOrder="1"/>
    </xf>
    <xf numFmtId="164" fontId="1" fillId="0" borderId="5" xfId="1" applyNumberFormat="1" applyBorder="1" applyAlignment="1">
      <alignment horizontal="left" vertical="center"/>
    </xf>
  </cellXfs>
  <cellStyles count="5">
    <cellStyle name="Komma" xfId="1" builtinId="3"/>
    <cellStyle name="Komma 2" xfId="4" xr:uid="{00000000-0005-0000-0000-000001000000}"/>
    <cellStyle name="Prozent" xfId="2" builtinId="5"/>
    <cellStyle name="Standard" xfId="0" builtinId="0"/>
    <cellStyle name="Standard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2"/>
  <sheetViews>
    <sheetView tabSelected="1" view="pageLayout" zoomScale="80" zoomScaleNormal="90" zoomScaleSheetLayoutView="100" zoomScalePageLayoutView="80" workbookViewId="0">
      <selection activeCell="B53" sqref="B53"/>
    </sheetView>
  </sheetViews>
  <sheetFormatPr baseColWidth="10" defaultColWidth="11.44140625" defaultRowHeight="13.2" x14ac:dyDescent="0.25"/>
  <cols>
    <col min="1" max="1" width="73" style="11" customWidth="1"/>
    <col min="2" max="2" width="19.88671875" style="11" customWidth="1"/>
    <col min="3" max="3" width="20.5546875" style="11" bestFit="1" customWidth="1"/>
    <col min="4" max="4" width="32.88671875" style="11" bestFit="1" customWidth="1"/>
    <col min="5" max="6" width="12.5546875" style="11" customWidth="1"/>
    <col min="7" max="16384" width="11.44140625" style="11"/>
  </cols>
  <sheetData>
    <row r="2" spans="1:8" ht="26.4" x14ac:dyDescent="0.25">
      <c r="A2" s="97"/>
      <c r="B2" s="97"/>
      <c r="C2" s="47"/>
      <c r="D2" s="48"/>
      <c r="E2" s="49" t="s">
        <v>0</v>
      </c>
      <c r="F2" s="49" t="s">
        <v>1</v>
      </c>
      <c r="G2" s="48"/>
      <c r="H2" s="48"/>
    </row>
    <row r="3" spans="1:8" x14ac:dyDescent="0.25">
      <c r="A3" s="50" t="s">
        <v>2</v>
      </c>
      <c r="B3" s="51"/>
      <c r="C3" s="48"/>
      <c r="D3" s="48"/>
      <c r="E3" s="52"/>
      <c r="F3" s="52"/>
      <c r="G3" s="48"/>
      <c r="H3" s="48"/>
    </row>
    <row r="4" spans="1:8" x14ac:dyDescent="0.25">
      <c r="A4" s="53" t="s">
        <v>3</v>
      </c>
      <c r="B4" s="54">
        <f>JVA_referatsbezogen!E5</f>
        <v>230000</v>
      </c>
      <c r="C4" s="55"/>
      <c r="D4" s="48"/>
      <c r="E4" s="56">
        <f>B4</f>
        <v>230000</v>
      </c>
      <c r="F4" s="48"/>
      <c r="G4" s="48"/>
      <c r="H4" s="48"/>
    </row>
    <row r="5" spans="1:8" x14ac:dyDescent="0.25">
      <c r="A5" s="53" t="s">
        <v>4</v>
      </c>
      <c r="B5" s="54">
        <f>JVA_referatsbezogen!E106</f>
        <v>0</v>
      </c>
      <c r="C5" s="55"/>
      <c r="D5" s="48"/>
      <c r="E5" s="56">
        <f t="shared" ref="E5:E8" si="0">B5</f>
        <v>0</v>
      </c>
      <c r="F5" s="48"/>
      <c r="G5" s="48"/>
      <c r="H5" s="48"/>
    </row>
    <row r="6" spans="1:8" x14ac:dyDescent="0.25">
      <c r="A6" s="53" t="s">
        <v>5</v>
      </c>
      <c r="B6" s="54">
        <v>0</v>
      </c>
      <c r="C6" s="55"/>
      <c r="D6" s="48"/>
      <c r="E6" s="56">
        <f t="shared" si="0"/>
        <v>0</v>
      </c>
      <c r="F6" s="48"/>
      <c r="G6" s="48"/>
      <c r="H6" s="48"/>
    </row>
    <row r="7" spans="1:8" x14ac:dyDescent="0.25">
      <c r="A7" s="53" t="s">
        <v>6</v>
      </c>
      <c r="B7" s="54">
        <v>0</v>
      </c>
      <c r="C7" s="55"/>
      <c r="D7" s="48"/>
      <c r="E7" s="56">
        <f t="shared" si="0"/>
        <v>0</v>
      </c>
      <c r="F7" s="48"/>
      <c r="G7" s="48"/>
      <c r="H7" s="48"/>
    </row>
    <row r="8" spans="1:8" x14ac:dyDescent="0.25">
      <c r="A8" s="53" t="s">
        <v>7</v>
      </c>
      <c r="B8" s="54">
        <v>0</v>
      </c>
      <c r="C8" s="55"/>
      <c r="D8" s="48"/>
      <c r="E8" s="56">
        <f t="shared" si="0"/>
        <v>0</v>
      </c>
      <c r="F8" s="48"/>
      <c r="G8" s="48"/>
      <c r="H8" s="48"/>
    </row>
    <row r="9" spans="1:8" x14ac:dyDescent="0.25">
      <c r="A9" s="57" t="s">
        <v>8</v>
      </c>
      <c r="B9" s="58">
        <f>SUM(B4:B8)</f>
        <v>230000</v>
      </c>
      <c r="C9" s="59"/>
      <c r="D9" s="48"/>
      <c r="E9" s="48"/>
      <c r="F9" s="48"/>
      <c r="G9" s="48"/>
      <c r="H9" s="48"/>
    </row>
    <row r="10" spans="1:8" x14ac:dyDescent="0.25">
      <c r="A10" s="50"/>
      <c r="B10" s="54"/>
      <c r="C10" s="55"/>
      <c r="D10" s="48"/>
      <c r="E10" s="48"/>
      <c r="F10" s="48"/>
      <c r="G10" s="48"/>
      <c r="H10" s="48"/>
    </row>
    <row r="11" spans="1:8" x14ac:dyDescent="0.25">
      <c r="A11" s="50" t="s">
        <v>9</v>
      </c>
      <c r="B11" s="54"/>
      <c r="C11" s="55"/>
      <c r="D11" s="48"/>
      <c r="E11" s="48"/>
      <c r="F11" s="48"/>
      <c r="G11" s="48"/>
      <c r="H11" s="48"/>
    </row>
    <row r="12" spans="1:8" x14ac:dyDescent="0.25">
      <c r="A12" s="53" t="s">
        <v>10</v>
      </c>
      <c r="B12" s="54"/>
      <c r="C12" s="55"/>
      <c r="D12" s="48"/>
      <c r="E12" s="48"/>
      <c r="F12" s="48"/>
      <c r="G12" s="48"/>
      <c r="H12" s="48"/>
    </row>
    <row r="13" spans="1:8" x14ac:dyDescent="0.25">
      <c r="A13" s="53" t="s">
        <v>11</v>
      </c>
      <c r="B13" s="54">
        <f>JVA_referatsbezogen!F25</f>
        <v>0</v>
      </c>
      <c r="C13" s="55"/>
      <c r="D13" s="48"/>
      <c r="E13" s="48"/>
      <c r="F13" s="56">
        <f>B13</f>
        <v>0</v>
      </c>
      <c r="G13" s="48"/>
      <c r="H13" s="48"/>
    </row>
    <row r="14" spans="1:8" x14ac:dyDescent="0.25">
      <c r="A14" s="53" t="s">
        <v>12</v>
      </c>
      <c r="B14" s="54">
        <f>JVA_referatsbezogen!F27</f>
        <v>0</v>
      </c>
      <c r="C14" s="55"/>
      <c r="D14" s="48"/>
      <c r="E14" s="48"/>
      <c r="F14" s="56">
        <f t="shared" ref="F14:F20" si="1">B14</f>
        <v>0</v>
      </c>
      <c r="G14" s="48"/>
      <c r="H14" s="48"/>
    </row>
    <row r="15" spans="1:8" ht="26.4" x14ac:dyDescent="0.25">
      <c r="A15" s="53" t="s">
        <v>13</v>
      </c>
      <c r="B15" s="54">
        <f>JVA_referatsbezogen!F26</f>
        <v>0</v>
      </c>
      <c r="C15" s="55"/>
      <c r="D15" s="48"/>
      <c r="E15" s="48"/>
      <c r="F15" s="56">
        <f t="shared" si="1"/>
        <v>0</v>
      </c>
      <c r="G15" s="48"/>
      <c r="H15" s="48"/>
    </row>
    <row r="16" spans="1:8" x14ac:dyDescent="0.25">
      <c r="A16" s="53" t="s">
        <v>14</v>
      </c>
      <c r="B16" s="54">
        <v>0</v>
      </c>
      <c r="C16" s="55"/>
      <c r="D16" s="48"/>
      <c r="E16" s="48"/>
      <c r="F16" s="56">
        <f t="shared" si="1"/>
        <v>0</v>
      </c>
      <c r="G16" s="48"/>
      <c r="H16" s="48"/>
    </row>
    <row r="17" spans="1:8" x14ac:dyDescent="0.25">
      <c r="A17" s="60" t="s">
        <v>15</v>
      </c>
      <c r="B17" s="61">
        <f>JVA_referatsbezogen!F28</f>
        <v>0</v>
      </c>
      <c r="C17" s="62"/>
      <c r="D17" s="48"/>
      <c r="E17" s="48"/>
      <c r="F17" s="63">
        <f t="shared" si="1"/>
        <v>0</v>
      </c>
      <c r="G17" s="48"/>
      <c r="H17" s="48"/>
    </row>
    <row r="18" spans="1:8" x14ac:dyDescent="0.25">
      <c r="A18" s="53" t="s">
        <v>16</v>
      </c>
      <c r="B18" s="54">
        <f>JVA_referatsbezogen!F31+JVA_referatsbezogen!F51+JVA_referatsbezogen!F64+JVA_referatsbezogen!F71+JVA_referatsbezogen!F81+JVA_referatsbezogen!F92</f>
        <v>17700</v>
      </c>
      <c r="C18" s="55"/>
      <c r="D18" s="48"/>
      <c r="E18" s="48"/>
      <c r="F18" s="56">
        <f t="shared" si="1"/>
        <v>17700</v>
      </c>
      <c r="G18" s="48"/>
      <c r="H18" s="48"/>
    </row>
    <row r="19" spans="1:8" x14ac:dyDescent="0.25">
      <c r="A19" s="53" t="s">
        <v>17</v>
      </c>
      <c r="B19" s="54">
        <v>0</v>
      </c>
      <c r="C19" s="55"/>
      <c r="D19" s="48"/>
      <c r="E19" s="48"/>
      <c r="F19" s="56">
        <f t="shared" si="1"/>
        <v>0</v>
      </c>
      <c r="G19" s="48"/>
      <c r="H19" s="48"/>
    </row>
    <row r="20" spans="1:8" x14ac:dyDescent="0.25">
      <c r="A20" s="53" t="s">
        <v>18</v>
      </c>
      <c r="B20" s="64">
        <f>JVA_referatsbezogen!F12+JVA_referatsbezogen!F17+JVA_referatsbezogen!F35+JVA_referatsbezogen!F36+JVA_referatsbezogen!F37+JVA_referatsbezogen!F38+JVA_referatsbezogen!F39+JVA_referatsbezogen!F40+JVA_referatsbezogen!F42+JVA_referatsbezogen!F43+JVA_referatsbezogen!F44+JVA_referatsbezogen!F45+JVA_referatsbezogen!F46+JVA_referatsbezogen!F47+JVA_referatsbezogen!F48+JVA_referatsbezogen!F55+JVA_referatsbezogen!F56+JVA_referatsbezogen!F57+JVA_referatsbezogen!F58+JVA_referatsbezogen!F60+JVA_referatsbezogen!F61+JVA_referatsbezogen!F66+JVA_referatsbezogen!F67+JVA_referatsbezogen!F68+JVA_referatsbezogen!F73+JVA_referatsbezogen!F74++JVA_referatsbezogen!F75+JVA_referatsbezogen!F76+JVA_referatsbezogen!F77+JVA_referatsbezogen!F78+JVA_referatsbezogen!F84+JVA_referatsbezogen!F85+JVA_referatsbezogen!F86+JVA_referatsbezogen!F87+JVA_referatsbezogen!F88+JVA_referatsbezogen!F89+JVA_referatsbezogen!F94+JVA_referatsbezogen!F95+JVA_referatsbezogen!F41</f>
        <v>245150</v>
      </c>
      <c r="C20" s="55"/>
      <c r="D20" s="48"/>
      <c r="E20" s="48"/>
      <c r="F20" s="56">
        <f t="shared" si="1"/>
        <v>245150</v>
      </c>
      <c r="G20" s="48"/>
      <c r="H20" s="48"/>
    </row>
    <row r="21" spans="1:8" x14ac:dyDescent="0.25">
      <c r="A21" s="53" t="s">
        <v>19</v>
      </c>
      <c r="B21" s="64">
        <f>JVA_referatsbezogen!F103</f>
        <v>2500</v>
      </c>
      <c r="C21" s="59"/>
      <c r="D21" s="48"/>
      <c r="E21" s="48"/>
      <c r="F21" s="56">
        <f>B21</f>
        <v>2500</v>
      </c>
      <c r="G21" s="48"/>
      <c r="H21" s="48"/>
    </row>
    <row r="22" spans="1:8" x14ac:dyDescent="0.25">
      <c r="A22" s="57" t="s">
        <v>20</v>
      </c>
      <c r="B22" s="58">
        <f>SUM(B13:B21)</f>
        <v>265350</v>
      </c>
      <c r="C22" s="59"/>
      <c r="D22" s="48"/>
      <c r="E22" s="48"/>
      <c r="F22" s="48"/>
      <c r="G22" s="48"/>
      <c r="H22" s="48"/>
    </row>
    <row r="23" spans="1:8" x14ac:dyDescent="0.25">
      <c r="A23" s="50"/>
      <c r="B23" s="54"/>
      <c r="C23" s="55"/>
      <c r="D23" s="48"/>
      <c r="E23" s="48"/>
      <c r="F23" s="48"/>
      <c r="G23" s="48"/>
      <c r="H23" s="48"/>
    </row>
    <row r="24" spans="1:8" x14ac:dyDescent="0.25">
      <c r="A24" s="57" t="s">
        <v>21</v>
      </c>
      <c r="B24" s="58">
        <f>B9-B22</f>
        <v>-35350</v>
      </c>
      <c r="C24" s="59"/>
      <c r="D24" s="48"/>
      <c r="E24" s="48"/>
      <c r="F24" s="48"/>
      <c r="G24" s="48"/>
      <c r="H24" s="48"/>
    </row>
    <row r="25" spans="1:8" x14ac:dyDescent="0.25">
      <c r="A25" s="50"/>
      <c r="B25" s="54"/>
      <c r="C25" s="55"/>
      <c r="D25" s="48"/>
      <c r="E25" s="48"/>
      <c r="F25" s="48"/>
      <c r="G25" s="48"/>
      <c r="H25" s="48"/>
    </row>
    <row r="26" spans="1:8" x14ac:dyDescent="0.25">
      <c r="A26" s="50" t="s">
        <v>22</v>
      </c>
      <c r="B26" s="54">
        <f>JVA_referatsbezogen!E99</f>
        <v>0</v>
      </c>
      <c r="C26" s="55"/>
      <c r="D26" s="48"/>
      <c r="E26" s="56">
        <f>B26</f>
        <v>0</v>
      </c>
      <c r="F26" s="56"/>
      <c r="G26" s="48"/>
      <c r="H26" s="48"/>
    </row>
    <row r="27" spans="1:8" x14ac:dyDescent="0.25">
      <c r="A27" s="50" t="s">
        <v>23</v>
      </c>
      <c r="B27" s="54">
        <f>JVA_referatsbezogen!F98</f>
        <v>0</v>
      </c>
      <c r="C27" s="55"/>
      <c r="D27" s="48"/>
      <c r="E27" s="48"/>
      <c r="F27" s="56">
        <f t="shared" ref="F27" si="2">B27</f>
        <v>0</v>
      </c>
      <c r="G27" s="48"/>
      <c r="H27" s="48"/>
    </row>
    <row r="28" spans="1:8" x14ac:dyDescent="0.25">
      <c r="A28" s="57" t="s">
        <v>24</v>
      </c>
      <c r="B28" s="58">
        <f>B26-B27</f>
        <v>0</v>
      </c>
      <c r="C28" s="59"/>
      <c r="D28" s="48"/>
      <c r="E28" s="48"/>
      <c r="F28" s="48"/>
      <c r="G28" s="48"/>
      <c r="H28" s="48"/>
    </row>
    <row r="29" spans="1:8" x14ac:dyDescent="0.25">
      <c r="A29" s="50"/>
      <c r="B29" s="54"/>
      <c r="C29" s="55"/>
      <c r="D29" s="48"/>
      <c r="E29" s="48"/>
      <c r="F29" s="48"/>
      <c r="G29" s="48"/>
      <c r="H29" s="48"/>
    </row>
    <row r="30" spans="1:8" x14ac:dyDescent="0.25">
      <c r="A30" s="50" t="s">
        <v>25</v>
      </c>
      <c r="B30" s="54">
        <v>0</v>
      </c>
      <c r="C30" s="55"/>
      <c r="D30" s="48"/>
      <c r="E30" s="56">
        <f>B30</f>
        <v>0</v>
      </c>
      <c r="F30" s="56"/>
      <c r="G30" s="48"/>
      <c r="H30" s="48"/>
    </row>
    <row r="31" spans="1:8" ht="26.4" x14ac:dyDescent="0.25">
      <c r="A31" s="50" t="s">
        <v>26</v>
      </c>
      <c r="B31" s="54">
        <v>0</v>
      </c>
      <c r="C31" s="55"/>
      <c r="D31" s="48"/>
      <c r="E31" s="48"/>
      <c r="F31" s="56">
        <f t="shared" ref="F31" si="3">B31</f>
        <v>0</v>
      </c>
      <c r="G31" s="48"/>
      <c r="H31" s="48"/>
    </row>
    <row r="32" spans="1:8" ht="26.4" x14ac:dyDescent="0.25">
      <c r="A32" s="57" t="s">
        <v>27</v>
      </c>
      <c r="B32" s="58">
        <f>B30-B31</f>
        <v>0</v>
      </c>
      <c r="C32" s="59"/>
      <c r="D32" s="48"/>
      <c r="E32" s="48"/>
      <c r="F32" s="48"/>
      <c r="G32" s="48"/>
      <c r="H32" s="48"/>
    </row>
    <row r="33" spans="1:8" x14ac:dyDescent="0.25">
      <c r="A33" s="50"/>
      <c r="B33" s="54"/>
      <c r="C33" s="55"/>
      <c r="D33" s="48"/>
      <c r="E33" s="48"/>
      <c r="F33" s="48"/>
      <c r="G33" s="48"/>
      <c r="H33" s="48"/>
    </row>
    <row r="34" spans="1:8" x14ac:dyDescent="0.25">
      <c r="A34" s="50" t="s">
        <v>28</v>
      </c>
      <c r="B34" s="54">
        <f>JVA_referatsbezogen!E105</f>
        <v>20</v>
      </c>
      <c r="C34" s="55"/>
      <c r="D34" s="48"/>
      <c r="E34" s="56">
        <f>B34</f>
        <v>20</v>
      </c>
      <c r="F34" s="56"/>
      <c r="G34" s="48"/>
      <c r="H34" s="48"/>
    </row>
    <row r="35" spans="1:8" x14ac:dyDescent="0.25">
      <c r="A35" s="50" t="s">
        <v>29</v>
      </c>
      <c r="B35" s="54">
        <f>JVA_referatsbezogen!F104</f>
        <v>800</v>
      </c>
      <c r="C35" s="55"/>
      <c r="D35" s="48"/>
      <c r="E35" s="48"/>
      <c r="F35" s="56">
        <f t="shared" ref="F35" si="4">B35</f>
        <v>800</v>
      </c>
      <c r="G35" s="48"/>
      <c r="H35" s="48"/>
    </row>
    <row r="36" spans="1:8" x14ac:dyDescent="0.25">
      <c r="A36" s="57" t="s">
        <v>30</v>
      </c>
      <c r="B36" s="58">
        <f>B34-B35</f>
        <v>-780</v>
      </c>
      <c r="C36" s="59"/>
      <c r="D36" s="48"/>
      <c r="E36" s="48"/>
      <c r="F36" s="48"/>
      <c r="G36" s="48"/>
      <c r="H36" s="48"/>
    </row>
    <row r="37" spans="1:8" x14ac:dyDescent="0.25">
      <c r="A37" s="50"/>
      <c r="B37" s="54"/>
      <c r="C37" s="55"/>
      <c r="D37" s="48"/>
      <c r="E37" s="48"/>
      <c r="F37" s="48"/>
      <c r="G37" s="48"/>
      <c r="H37" s="48"/>
    </row>
    <row r="38" spans="1:8" x14ac:dyDescent="0.25">
      <c r="A38" s="50" t="s">
        <v>31</v>
      </c>
      <c r="B38" s="54">
        <f>JVA_referatsbezogen!F107</f>
        <v>0</v>
      </c>
      <c r="C38" s="55"/>
      <c r="D38" s="48"/>
      <c r="E38" s="48"/>
      <c r="F38" s="56">
        <f t="shared" ref="F38" si="5">B38</f>
        <v>0</v>
      </c>
      <c r="G38" s="48"/>
      <c r="H38" s="48"/>
    </row>
    <row r="39" spans="1:8" ht="26.4" x14ac:dyDescent="0.25">
      <c r="A39" s="57" t="s">
        <v>32</v>
      </c>
      <c r="B39" s="58">
        <f>B24+B28+B32+B36-B38</f>
        <v>-36130</v>
      </c>
      <c r="C39" s="59"/>
      <c r="D39" s="48"/>
      <c r="E39" s="48"/>
      <c r="F39" s="48"/>
      <c r="G39" s="48"/>
      <c r="H39" s="48"/>
    </row>
    <row r="40" spans="1:8" x14ac:dyDescent="0.25">
      <c r="A40" s="50"/>
      <c r="B40" s="54"/>
      <c r="C40" s="55"/>
      <c r="D40" s="48"/>
      <c r="E40" s="48"/>
      <c r="F40" s="48"/>
      <c r="G40" s="48"/>
      <c r="H40" s="48"/>
    </row>
    <row r="41" spans="1:8" x14ac:dyDescent="0.25">
      <c r="A41" s="50" t="s">
        <v>33</v>
      </c>
      <c r="B41" s="54">
        <f>JVA_referatsbezogen!F111</f>
        <v>0</v>
      </c>
      <c r="C41" s="55"/>
      <c r="D41" s="48"/>
      <c r="E41" s="48"/>
      <c r="F41" s="48"/>
      <c r="G41" s="48"/>
      <c r="H41" s="48"/>
    </row>
    <row r="42" spans="1:8" x14ac:dyDescent="0.25">
      <c r="A42" s="50" t="s">
        <v>34</v>
      </c>
      <c r="B42" s="54">
        <f>JVA_referatsbezogen!E110</f>
        <v>33630</v>
      </c>
      <c r="C42" s="55"/>
      <c r="D42" s="48"/>
      <c r="E42" s="48"/>
      <c r="F42" s="48"/>
      <c r="G42" s="48"/>
      <c r="H42" s="48"/>
    </row>
    <row r="43" spans="1:8" x14ac:dyDescent="0.25">
      <c r="A43" s="57" t="s">
        <v>35</v>
      </c>
      <c r="B43" s="58">
        <f>B39-B41+B42</f>
        <v>-2500</v>
      </c>
      <c r="C43" s="59"/>
      <c r="D43" s="48"/>
      <c r="E43" s="48"/>
      <c r="F43" s="48"/>
      <c r="G43" s="48"/>
      <c r="H43" s="48"/>
    </row>
    <row r="44" spans="1:8" x14ac:dyDescent="0.25">
      <c r="A44" s="48"/>
      <c r="B44" s="65">
        <f>B21</f>
        <v>2500</v>
      </c>
      <c r="C44" s="66" t="s">
        <v>36</v>
      </c>
      <c r="D44" s="48"/>
      <c r="E44" s="67">
        <f>SUM(E4:E38)</f>
        <v>230020</v>
      </c>
      <c r="F44" s="67">
        <f>SUM(F4:F38)</f>
        <v>266150</v>
      </c>
      <c r="G44" s="48"/>
      <c r="H44" s="56"/>
    </row>
    <row r="45" spans="1:8" x14ac:dyDescent="0.25">
      <c r="A45" s="48"/>
      <c r="B45" s="68">
        <v>0</v>
      </c>
      <c r="C45" s="66" t="s">
        <v>37</v>
      </c>
      <c r="D45" s="48"/>
      <c r="E45" s="48"/>
      <c r="F45" s="48"/>
      <c r="G45" s="48"/>
      <c r="H45" s="48"/>
    </row>
    <row r="46" spans="1:8" s="13" customFormat="1" ht="26.4" x14ac:dyDescent="0.25">
      <c r="A46" s="69" t="s">
        <v>38</v>
      </c>
      <c r="B46" s="70">
        <f>SUM(B43:B45)</f>
        <v>0</v>
      </c>
      <c r="C46" s="71"/>
      <c r="D46" s="72" t="s">
        <v>39</v>
      </c>
      <c r="E46" s="70">
        <f>E44-JVA_referatsbezogen!E109</f>
        <v>0</v>
      </c>
      <c r="F46" s="70">
        <f>F44-JVA_referatsbezogen!F109</f>
        <v>0</v>
      </c>
      <c r="G46" s="73"/>
      <c r="H46" s="73"/>
    </row>
    <row r="47" spans="1:8" x14ac:dyDescent="0.25">
      <c r="A47" s="48"/>
      <c r="B47" s="48"/>
      <c r="C47" s="48"/>
      <c r="D47" s="48"/>
      <c r="E47" s="48"/>
      <c r="F47" s="48"/>
      <c r="G47" s="48"/>
      <c r="H47" s="48"/>
    </row>
    <row r="48" spans="1:8" x14ac:dyDescent="0.25">
      <c r="A48" s="92" t="s">
        <v>127</v>
      </c>
      <c r="B48" s="91"/>
      <c r="C48" s="94">
        <f>JVA_referatsbezogen!E114</f>
        <v>480448.68</v>
      </c>
      <c r="D48" s="48"/>
      <c r="E48" s="48"/>
      <c r="F48" s="48"/>
      <c r="G48" s="48"/>
      <c r="H48" s="48"/>
    </row>
    <row r="50" spans="1:3" ht="26.4" x14ac:dyDescent="0.25">
      <c r="A50" s="92" t="s">
        <v>121</v>
      </c>
      <c r="B50" s="93"/>
      <c r="C50" s="94">
        <f>JVA_referatsbezogen!F12+JVA_referatsbezogen!F17</f>
        <v>69000</v>
      </c>
    </row>
    <row r="52" spans="1:3" x14ac:dyDescent="0.25">
      <c r="A52" s="95" t="s">
        <v>122</v>
      </c>
      <c r="B52" s="96">
        <v>45103</v>
      </c>
      <c r="C52" s="90"/>
    </row>
  </sheetData>
  <mergeCells count="1"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  <headerFooter>
    <oddHeader xml:space="preserve">&amp;C&amp;"Arial,Fett"&amp;11 HochschülerInnenschaft an der FH Burgenland
JVA 2023/2024
</oddHeader>
    <oddFooter xml:space="preserve">&amp;L&amp;8JVA gem. § 11 Abs. 6 HS-WV
Vorgelegt von WiRef am 26.06.2023
</oddFooter>
  </headerFooter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2"/>
  <sheetViews>
    <sheetView topLeftCell="B86" zoomScaleNormal="100" zoomScaleSheetLayoutView="100" zoomScalePageLayoutView="80" workbookViewId="0">
      <selection activeCell="B119" sqref="B119"/>
    </sheetView>
  </sheetViews>
  <sheetFormatPr baseColWidth="10" defaultColWidth="10.88671875" defaultRowHeight="13.2" x14ac:dyDescent="0.25"/>
  <cols>
    <col min="1" max="1" width="7.109375" style="40" hidden="1" customWidth="1"/>
    <col min="2" max="2" width="41.44140625" style="5" customWidth="1"/>
    <col min="3" max="3" width="14.33203125" style="16" customWidth="1"/>
    <col min="4" max="4" width="11.5546875" style="16" customWidth="1"/>
    <col min="5" max="5" width="12.88671875" style="5" bestFit="1" customWidth="1"/>
    <col min="6" max="6" width="13.88671875" style="16" customWidth="1"/>
    <col min="7" max="7" width="15" style="16" customWidth="1"/>
    <col min="8" max="8" width="20.44140625" style="5" customWidth="1"/>
    <col min="9" max="9" width="12.88671875" style="87" bestFit="1" customWidth="1"/>
    <col min="10" max="10" width="11.109375" style="5" bestFit="1" customWidth="1"/>
    <col min="11" max="11" width="10.88671875" style="5" bestFit="1" customWidth="1"/>
    <col min="12" max="12" width="228.21875" style="5" bestFit="1" customWidth="1"/>
    <col min="13" max="13" width="13" style="5" bestFit="1" customWidth="1"/>
    <col min="14" max="15" width="11.5546875" style="5" bestFit="1" customWidth="1"/>
    <col min="16" max="16384" width="10.88671875" style="5"/>
  </cols>
  <sheetData>
    <row r="1" spans="1:13" x14ac:dyDescent="0.25">
      <c r="E1" s="16"/>
    </row>
    <row r="2" spans="1:13" x14ac:dyDescent="0.25">
      <c r="E2" s="16"/>
    </row>
    <row r="3" spans="1:13" s="3" customFormat="1" ht="92.4" x14ac:dyDescent="0.25">
      <c r="A3" s="38" t="s">
        <v>94</v>
      </c>
      <c r="B3" s="14" t="s">
        <v>128</v>
      </c>
      <c r="C3" s="42" t="s">
        <v>90</v>
      </c>
      <c r="D3" s="83" t="s">
        <v>88</v>
      </c>
      <c r="E3" s="2" t="s">
        <v>40</v>
      </c>
      <c r="F3" s="26" t="s">
        <v>41</v>
      </c>
      <c r="G3" s="26" t="s">
        <v>113</v>
      </c>
      <c r="H3" s="2" t="s">
        <v>42</v>
      </c>
      <c r="I3" s="24" t="s">
        <v>43</v>
      </c>
      <c r="J3" s="2" t="s">
        <v>44</v>
      </c>
      <c r="K3" s="2" t="s">
        <v>45</v>
      </c>
    </row>
    <row r="4" spans="1:13" s="3" customFormat="1" x14ac:dyDescent="0.25">
      <c r="A4" s="38"/>
      <c r="B4" s="2"/>
      <c r="C4" s="36"/>
      <c r="D4" s="15"/>
      <c r="E4" s="2"/>
      <c r="F4" s="26"/>
      <c r="G4" s="81"/>
      <c r="H4" s="76"/>
      <c r="I4" s="85"/>
      <c r="J4" s="76"/>
      <c r="K4" s="2"/>
    </row>
    <row r="5" spans="1:13" s="3" customFormat="1" x14ac:dyDescent="0.25">
      <c r="A5" s="41">
        <v>110</v>
      </c>
      <c r="B5" s="18" t="s">
        <v>46</v>
      </c>
      <c r="C5" s="32"/>
      <c r="D5" s="24"/>
      <c r="E5" s="25">
        <v>230000</v>
      </c>
      <c r="F5" s="26"/>
      <c r="G5" s="15"/>
      <c r="H5" s="79"/>
      <c r="I5" s="85"/>
      <c r="J5" s="76"/>
      <c r="K5" s="2"/>
    </row>
    <row r="6" spans="1:13" s="3" customFormat="1" x14ac:dyDescent="0.25">
      <c r="A6" s="38"/>
      <c r="B6" s="18"/>
      <c r="C6" s="32"/>
      <c r="D6" s="24"/>
      <c r="E6" s="25"/>
      <c r="F6" s="26"/>
      <c r="G6" s="15"/>
      <c r="H6" s="79"/>
      <c r="I6" s="85"/>
      <c r="J6" s="76"/>
      <c r="K6" s="2"/>
    </row>
    <row r="7" spans="1:13" x14ac:dyDescent="0.25">
      <c r="B7" s="19" t="s">
        <v>47</v>
      </c>
      <c r="D7" s="15"/>
      <c r="E7" s="15"/>
      <c r="F7" s="15"/>
      <c r="G7" s="15"/>
      <c r="H7" s="80"/>
      <c r="I7" s="86"/>
      <c r="J7" s="77"/>
      <c r="K7" s="7"/>
    </row>
    <row r="8" spans="1:13" x14ac:dyDescent="0.25">
      <c r="D8" s="27"/>
      <c r="E8" s="15"/>
      <c r="F8" s="15"/>
      <c r="G8" s="15"/>
      <c r="H8" s="80"/>
      <c r="I8" s="86"/>
      <c r="J8" s="77"/>
      <c r="K8" s="7"/>
    </row>
    <row r="9" spans="1:13" x14ac:dyDescent="0.25">
      <c r="A9" s="40">
        <v>80</v>
      </c>
      <c r="B9" s="4" t="s">
        <v>48</v>
      </c>
      <c r="C9" s="33" t="s">
        <v>106</v>
      </c>
      <c r="D9" s="27"/>
      <c r="E9" s="15"/>
      <c r="F9" s="15"/>
      <c r="G9" s="15"/>
      <c r="H9" s="77"/>
      <c r="I9" s="86"/>
      <c r="J9" s="77"/>
      <c r="K9" s="7"/>
    </row>
    <row r="10" spans="1:13" x14ac:dyDescent="0.25">
      <c r="B10" s="1" t="s">
        <v>49</v>
      </c>
      <c r="C10" s="33">
        <f>E5*0.1+(E5*((861/(861+3203))/10))</f>
        <v>27872.785433070865</v>
      </c>
      <c r="D10" s="28"/>
      <c r="E10" s="15"/>
      <c r="F10" s="15"/>
      <c r="G10" s="15"/>
      <c r="H10" s="77"/>
      <c r="I10" s="86"/>
      <c r="J10" s="77"/>
      <c r="K10" s="7"/>
      <c r="M10" s="75"/>
    </row>
    <row r="11" spans="1:13" x14ac:dyDescent="0.25">
      <c r="B11" s="6" t="s">
        <v>124</v>
      </c>
      <c r="C11" s="34"/>
      <c r="D11" s="28"/>
      <c r="E11" s="15"/>
      <c r="F11" s="15">
        <v>0</v>
      </c>
      <c r="G11" s="15"/>
      <c r="H11" s="77"/>
      <c r="I11" s="86"/>
      <c r="J11" s="77"/>
      <c r="K11" s="7"/>
      <c r="M11" s="75"/>
    </row>
    <row r="12" spans="1:13" x14ac:dyDescent="0.25">
      <c r="B12" s="6" t="s">
        <v>50</v>
      </c>
      <c r="C12" s="34"/>
      <c r="D12" s="28"/>
      <c r="E12" s="15"/>
      <c r="F12" s="15">
        <f>C10</f>
        <v>27872.785433070865</v>
      </c>
      <c r="G12" s="15"/>
      <c r="H12" s="77"/>
      <c r="I12" s="86"/>
      <c r="J12" s="77"/>
      <c r="K12" s="7"/>
    </row>
    <row r="13" spans="1:13" x14ac:dyDescent="0.25">
      <c r="B13" s="6"/>
      <c r="D13" s="27"/>
      <c r="E13" s="15"/>
      <c r="F13" s="15"/>
      <c r="G13" s="15"/>
      <c r="H13" s="77"/>
      <c r="I13" s="86"/>
      <c r="J13" s="77"/>
      <c r="K13" s="7"/>
    </row>
    <row r="14" spans="1:13" x14ac:dyDescent="0.25">
      <c r="A14" s="40">
        <v>90</v>
      </c>
      <c r="B14" s="4" t="s">
        <v>51</v>
      </c>
      <c r="C14" s="33" t="s">
        <v>107</v>
      </c>
      <c r="D14" s="27"/>
      <c r="E14" s="15"/>
      <c r="F14" s="15"/>
      <c r="G14" s="15"/>
      <c r="H14" s="7"/>
      <c r="I14" s="86"/>
      <c r="J14" s="77"/>
      <c r="K14" s="7"/>
      <c r="M14" s="75"/>
    </row>
    <row r="15" spans="1:13" x14ac:dyDescent="0.25">
      <c r="B15" s="1" t="s">
        <v>49</v>
      </c>
      <c r="C15" s="33">
        <f>E5*0.1+(E5*((3203/(861+3203))/10))</f>
        <v>41127.214566929135</v>
      </c>
      <c r="D15" s="28"/>
      <c r="E15" s="15"/>
      <c r="F15" s="15"/>
      <c r="G15" s="15"/>
      <c r="H15" s="77"/>
      <c r="I15" s="86"/>
      <c r="J15" s="77"/>
      <c r="K15" s="7"/>
    </row>
    <row r="16" spans="1:13" x14ac:dyDescent="0.25">
      <c r="B16" s="6" t="s">
        <v>124</v>
      </c>
      <c r="C16" s="34"/>
      <c r="D16" s="28"/>
      <c r="E16" s="15"/>
      <c r="F16" s="15" t="s">
        <v>101</v>
      </c>
      <c r="G16" s="15"/>
      <c r="H16" s="77"/>
      <c r="I16" s="86"/>
      <c r="J16" s="77"/>
      <c r="K16" s="7"/>
    </row>
    <row r="17" spans="1:11" x14ac:dyDescent="0.25">
      <c r="B17" s="6" t="s">
        <v>50</v>
      </c>
      <c r="C17" s="34"/>
      <c r="D17" s="28"/>
      <c r="E17" s="15"/>
      <c r="F17" s="15">
        <f>C15</f>
        <v>41127.214566929135</v>
      </c>
      <c r="G17" s="15"/>
      <c r="H17" s="77"/>
      <c r="I17" s="86"/>
      <c r="J17" s="77"/>
      <c r="K17" s="7"/>
    </row>
    <row r="18" spans="1:11" x14ac:dyDescent="0.25">
      <c r="B18" s="4"/>
      <c r="C18" s="35"/>
      <c r="D18" s="29"/>
      <c r="E18" s="15"/>
      <c r="F18" s="15"/>
      <c r="G18" s="15"/>
      <c r="H18" s="77"/>
      <c r="I18" s="86"/>
      <c r="J18" s="77"/>
      <c r="K18" s="7"/>
    </row>
    <row r="19" spans="1:11" x14ac:dyDescent="0.25">
      <c r="B19" s="4"/>
      <c r="C19" s="35"/>
      <c r="D19" s="29"/>
      <c r="E19" s="15"/>
      <c r="F19" s="15"/>
      <c r="G19" s="15"/>
      <c r="H19" s="77"/>
      <c r="I19" s="86"/>
      <c r="J19" s="77"/>
      <c r="K19" s="7"/>
    </row>
    <row r="20" spans="1:11" x14ac:dyDescent="0.25">
      <c r="B20" s="19" t="s">
        <v>52</v>
      </c>
      <c r="C20" s="34"/>
      <c r="D20" s="15"/>
      <c r="E20" s="15"/>
      <c r="F20" s="15"/>
      <c r="G20" s="15"/>
      <c r="H20" s="77"/>
      <c r="I20" s="86"/>
      <c r="J20" s="77"/>
      <c r="K20" s="7"/>
    </row>
    <row r="21" spans="1:11" x14ac:dyDescent="0.25">
      <c r="B21" s="4"/>
      <c r="C21" s="35"/>
      <c r="D21" s="15"/>
      <c r="E21" s="15"/>
      <c r="F21" s="15"/>
      <c r="G21" s="15"/>
      <c r="H21" s="77"/>
      <c r="I21" s="86"/>
      <c r="J21" s="77"/>
      <c r="K21" s="7"/>
    </row>
    <row r="22" spans="1:11" x14ac:dyDescent="0.25">
      <c r="B22" s="1" t="s">
        <v>53</v>
      </c>
      <c r="C22" s="33">
        <f>E5*0.7</f>
        <v>161000</v>
      </c>
      <c r="D22" s="29"/>
      <c r="E22" s="15"/>
      <c r="F22" s="15"/>
      <c r="G22" s="15"/>
      <c r="H22" s="77"/>
      <c r="I22" s="86"/>
      <c r="J22" s="77"/>
      <c r="K22" s="7"/>
    </row>
    <row r="23" spans="1:11" x14ac:dyDescent="0.25">
      <c r="B23" s="1"/>
      <c r="C23" s="36"/>
      <c r="D23" s="29"/>
      <c r="E23" s="15"/>
      <c r="F23" s="15"/>
      <c r="G23" s="15"/>
      <c r="H23" s="77"/>
      <c r="I23" s="86"/>
      <c r="J23" s="77"/>
      <c r="K23" s="7"/>
    </row>
    <row r="24" spans="1:11" x14ac:dyDescent="0.25">
      <c r="A24" s="40">
        <v>100</v>
      </c>
      <c r="B24" s="4" t="s">
        <v>54</v>
      </c>
      <c r="C24" s="34"/>
      <c r="D24" s="28"/>
      <c r="E24" s="15"/>
      <c r="F24" s="15"/>
      <c r="G24" s="15"/>
      <c r="H24" s="77"/>
      <c r="I24" s="86"/>
      <c r="J24" s="77"/>
      <c r="K24" s="7"/>
    </row>
    <row r="25" spans="1:11" x14ac:dyDescent="0.25">
      <c r="B25" s="6" t="s">
        <v>55</v>
      </c>
      <c r="C25" s="34"/>
      <c r="D25" s="28"/>
      <c r="E25" s="15"/>
      <c r="F25" s="15">
        <v>0</v>
      </c>
      <c r="G25" s="15"/>
      <c r="H25" s="77"/>
      <c r="I25" s="86"/>
      <c r="J25" s="77"/>
      <c r="K25" s="7"/>
    </row>
    <row r="26" spans="1:11" x14ac:dyDescent="0.25">
      <c r="B26" s="6" t="s">
        <v>56</v>
      </c>
      <c r="C26" s="34"/>
      <c r="D26" s="28"/>
      <c r="E26" s="15"/>
      <c r="F26" s="15">
        <v>0</v>
      </c>
      <c r="G26" s="15"/>
      <c r="H26" s="77"/>
      <c r="I26" s="86"/>
      <c r="J26" s="77"/>
      <c r="K26" s="7"/>
    </row>
    <row r="27" spans="1:11" x14ac:dyDescent="0.25">
      <c r="B27" s="6" t="s">
        <v>57</v>
      </c>
      <c r="C27" s="37"/>
      <c r="D27" s="30"/>
      <c r="E27" s="15"/>
      <c r="F27" s="15">
        <v>0</v>
      </c>
      <c r="G27" s="15"/>
      <c r="H27" s="77"/>
      <c r="I27" s="86"/>
      <c r="J27" s="77"/>
      <c r="K27" s="7"/>
    </row>
    <row r="28" spans="1:11" x14ac:dyDescent="0.25">
      <c r="B28" s="17" t="s">
        <v>91</v>
      </c>
      <c r="C28" s="37"/>
      <c r="D28" s="30"/>
      <c r="E28" s="15"/>
      <c r="F28" s="15"/>
      <c r="G28" s="15"/>
      <c r="H28" s="77"/>
      <c r="I28" s="86"/>
      <c r="J28" s="77"/>
      <c r="K28" s="7"/>
    </row>
    <row r="29" spans="1:11" x14ac:dyDescent="0.25">
      <c r="B29" s="12"/>
      <c r="C29" s="35"/>
      <c r="D29" s="29"/>
      <c r="E29" s="15"/>
      <c r="F29" s="15"/>
      <c r="G29" s="15"/>
      <c r="H29" s="77"/>
      <c r="I29" s="86"/>
      <c r="J29" s="77"/>
      <c r="K29" s="7"/>
    </row>
    <row r="30" spans="1:11" x14ac:dyDescent="0.25">
      <c r="A30" s="40">
        <v>10</v>
      </c>
      <c r="B30" s="4" t="s">
        <v>58</v>
      </c>
      <c r="C30" s="36"/>
      <c r="D30" s="15"/>
      <c r="E30" s="15"/>
      <c r="F30" s="15"/>
      <c r="G30" s="15"/>
      <c r="H30" s="77"/>
      <c r="I30" s="86"/>
      <c r="J30" s="77"/>
      <c r="K30" s="7"/>
    </row>
    <row r="31" spans="1:11" x14ac:dyDescent="0.25">
      <c r="B31" s="6" t="s">
        <v>124</v>
      </c>
      <c r="C31" s="36"/>
      <c r="D31" s="15"/>
      <c r="E31" s="15"/>
      <c r="F31" s="15">
        <f>D32+D33+D34</f>
        <v>7200</v>
      </c>
      <c r="G31" s="15"/>
      <c r="H31" s="77"/>
      <c r="I31" s="86"/>
      <c r="J31" s="77"/>
      <c r="K31" s="7"/>
    </row>
    <row r="32" spans="1:11" x14ac:dyDescent="0.25">
      <c r="B32" s="46" t="s">
        <v>59</v>
      </c>
      <c r="C32" s="36"/>
      <c r="D32" s="27">
        <f>300*12</f>
        <v>3600</v>
      </c>
      <c r="E32" s="15"/>
      <c r="F32" s="15"/>
      <c r="G32" s="15"/>
      <c r="H32" s="77"/>
      <c r="I32" s="86"/>
      <c r="J32" s="77"/>
      <c r="K32" s="7"/>
    </row>
    <row r="33" spans="2:12" x14ac:dyDescent="0.25">
      <c r="B33" s="46" t="s">
        <v>60</v>
      </c>
      <c r="C33" s="36"/>
      <c r="D33" s="27">
        <f>200*12</f>
        <v>2400</v>
      </c>
      <c r="E33" s="15"/>
      <c r="F33" s="15"/>
      <c r="G33" s="15"/>
      <c r="H33" s="77"/>
      <c r="I33" s="86"/>
      <c r="J33" s="77"/>
      <c r="K33" s="7"/>
    </row>
    <row r="34" spans="2:12" x14ac:dyDescent="0.25">
      <c r="B34" s="46" t="s">
        <v>61</v>
      </c>
      <c r="C34" s="36"/>
      <c r="D34" s="27">
        <f>100*12</f>
        <v>1200</v>
      </c>
      <c r="E34" s="15"/>
      <c r="F34" s="15"/>
      <c r="G34" s="15"/>
      <c r="H34" s="77"/>
      <c r="I34" s="86"/>
      <c r="J34" s="77"/>
      <c r="K34" s="7"/>
    </row>
    <row r="35" spans="2:12" x14ac:dyDescent="0.25">
      <c r="B35" s="28" t="s">
        <v>92</v>
      </c>
      <c r="C35" s="34"/>
      <c r="D35" s="28"/>
      <c r="E35" s="15"/>
      <c r="F35" s="15">
        <f>1500+5000</f>
        <v>6500</v>
      </c>
      <c r="G35" s="15"/>
      <c r="H35" s="77"/>
      <c r="I35" s="86"/>
      <c r="J35" s="77"/>
      <c r="K35" s="7"/>
      <c r="L35" s="98"/>
    </row>
    <row r="36" spans="2:12" x14ac:dyDescent="0.25">
      <c r="B36" s="28" t="s">
        <v>72</v>
      </c>
      <c r="C36" s="34"/>
      <c r="D36" s="28"/>
      <c r="E36" s="15"/>
      <c r="F36" s="15">
        <v>5000</v>
      </c>
      <c r="G36" s="15"/>
      <c r="H36" s="77"/>
      <c r="I36" s="86"/>
      <c r="J36" s="77"/>
      <c r="K36" s="7"/>
      <c r="L36" s="98"/>
    </row>
    <row r="37" spans="2:12" x14ac:dyDescent="0.25">
      <c r="B37" s="28" t="s">
        <v>104</v>
      </c>
      <c r="C37" s="34"/>
      <c r="D37" s="28"/>
      <c r="E37" s="15"/>
      <c r="F37" s="15">
        <v>2500</v>
      </c>
      <c r="G37" s="15"/>
      <c r="H37" s="77"/>
      <c r="I37" s="86"/>
      <c r="J37" s="77"/>
      <c r="K37" s="7"/>
      <c r="L37" s="98"/>
    </row>
    <row r="38" spans="2:12" x14ac:dyDescent="0.25">
      <c r="B38" s="28" t="s">
        <v>114</v>
      </c>
      <c r="C38" s="34"/>
      <c r="D38" s="28"/>
      <c r="E38" s="15"/>
      <c r="F38" s="15">
        <f>300*4</f>
        <v>1200</v>
      </c>
      <c r="G38" s="15"/>
      <c r="H38" s="77"/>
      <c r="I38" s="86"/>
      <c r="J38" s="77"/>
      <c r="K38" s="7"/>
      <c r="L38" s="98"/>
    </row>
    <row r="39" spans="2:12" x14ac:dyDescent="0.25">
      <c r="B39" s="28" t="s">
        <v>103</v>
      </c>
      <c r="C39" s="34"/>
      <c r="D39" s="28"/>
      <c r="E39" s="15"/>
      <c r="F39" s="15">
        <v>2500</v>
      </c>
      <c r="G39" s="15"/>
      <c r="H39" s="77"/>
      <c r="I39" s="86"/>
      <c r="J39" s="77"/>
      <c r="K39" s="7"/>
      <c r="L39" s="98"/>
    </row>
    <row r="40" spans="2:12" x14ac:dyDescent="0.25">
      <c r="B40" s="28" t="s">
        <v>118</v>
      </c>
      <c r="C40" s="34"/>
      <c r="D40" s="28"/>
      <c r="E40" s="15"/>
      <c r="F40" s="15">
        <v>7500</v>
      </c>
      <c r="G40" s="15"/>
      <c r="H40" s="77"/>
      <c r="I40" s="86"/>
      <c r="J40" s="77"/>
      <c r="K40" s="7"/>
    </row>
    <row r="41" spans="2:12" x14ac:dyDescent="0.25">
      <c r="B41" s="28" t="s">
        <v>125</v>
      </c>
      <c r="C41" s="34"/>
      <c r="D41" s="28"/>
      <c r="E41" s="15"/>
      <c r="F41" s="15">
        <v>7500</v>
      </c>
      <c r="G41" s="15"/>
      <c r="H41" s="77"/>
      <c r="I41" s="86"/>
      <c r="J41" s="77"/>
      <c r="K41" s="7"/>
    </row>
    <row r="42" spans="2:12" x14ac:dyDescent="0.25">
      <c r="B42" s="28" t="s">
        <v>119</v>
      </c>
      <c r="C42" s="34"/>
      <c r="D42" s="28"/>
      <c r="E42" s="15"/>
      <c r="F42" s="15">
        <v>20000</v>
      </c>
      <c r="G42" s="15"/>
      <c r="H42" s="77"/>
      <c r="I42" s="86"/>
      <c r="J42" s="77"/>
      <c r="K42" s="7"/>
    </row>
    <row r="43" spans="2:12" x14ac:dyDescent="0.25">
      <c r="B43" s="28" t="s">
        <v>115</v>
      </c>
      <c r="C43" s="34"/>
      <c r="D43" s="28"/>
      <c r="E43" s="15"/>
      <c r="F43" s="15">
        <v>10000</v>
      </c>
      <c r="G43" s="15"/>
      <c r="H43" s="77"/>
      <c r="I43" s="86"/>
      <c r="J43" s="77"/>
      <c r="K43" s="7"/>
    </row>
    <row r="44" spans="2:12" x14ac:dyDescent="0.25">
      <c r="B44" s="28" t="s">
        <v>76</v>
      </c>
      <c r="C44" s="34"/>
      <c r="D44" s="28"/>
      <c r="E44" s="15"/>
      <c r="F44" s="15">
        <v>3000</v>
      </c>
      <c r="G44" s="15"/>
      <c r="H44" s="77"/>
      <c r="I44" s="86"/>
      <c r="J44" s="77"/>
      <c r="K44" s="7"/>
      <c r="L44" s="84"/>
    </row>
    <row r="45" spans="2:12" x14ac:dyDescent="0.25">
      <c r="B45" s="28" t="s">
        <v>116</v>
      </c>
      <c r="C45" s="34"/>
      <c r="D45" s="28"/>
      <c r="E45" s="15"/>
      <c r="F45" s="15">
        <v>3000</v>
      </c>
      <c r="G45" s="15"/>
      <c r="H45" s="77"/>
      <c r="I45" s="86"/>
      <c r="J45" s="77"/>
      <c r="K45" s="7"/>
    </row>
    <row r="46" spans="2:12" x14ac:dyDescent="0.25">
      <c r="B46" s="28" t="s">
        <v>74</v>
      </c>
      <c r="C46" s="34"/>
      <c r="D46" s="28"/>
      <c r="E46" s="15"/>
      <c r="F46" s="15">
        <v>2000</v>
      </c>
      <c r="G46" s="15"/>
      <c r="H46" s="77"/>
      <c r="I46" s="86"/>
      <c r="J46" s="77"/>
      <c r="K46" s="7"/>
    </row>
    <row r="47" spans="2:12" x14ac:dyDescent="0.25">
      <c r="B47" s="28" t="s">
        <v>117</v>
      </c>
      <c r="C47" s="36"/>
      <c r="D47" s="31"/>
      <c r="E47" s="15"/>
      <c r="F47" s="15">
        <v>20000</v>
      </c>
      <c r="G47" s="15"/>
      <c r="H47" s="77"/>
      <c r="I47" s="86"/>
      <c r="J47" s="77"/>
      <c r="K47" s="7"/>
    </row>
    <row r="48" spans="2:12" x14ac:dyDescent="0.25">
      <c r="B48" s="28" t="s">
        <v>75</v>
      </c>
      <c r="C48" s="36"/>
      <c r="D48" s="31"/>
      <c r="E48" s="15"/>
      <c r="F48" s="15">
        <v>500</v>
      </c>
      <c r="G48" s="15"/>
      <c r="H48" s="77"/>
      <c r="I48" s="86"/>
      <c r="J48" s="77"/>
      <c r="K48" s="7"/>
    </row>
    <row r="49" spans="1:11" x14ac:dyDescent="0.25">
      <c r="B49" s="28"/>
      <c r="C49" s="35"/>
      <c r="D49" s="29"/>
      <c r="E49" s="15"/>
      <c r="F49" s="15"/>
      <c r="G49" s="15"/>
      <c r="H49" s="77"/>
      <c r="I49" s="86"/>
      <c r="J49" s="77"/>
      <c r="K49" s="7"/>
    </row>
    <row r="50" spans="1:11" x14ac:dyDescent="0.25">
      <c r="A50" s="40">
        <v>20</v>
      </c>
      <c r="B50" s="29" t="s">
        <v>62</v>
      </c>
      <c r="C50" s="34"/>
      <c r="D50" s="28"/>
      <c r="E50" s="15"/>
      <c r="F50" s="15"/>
      <c r="G50" s="15"/>
      <c r="H50" s="77"/>
      <c r="I50" s="86"/>
      <c r="J50" s="77"/>
      <c r="K50" s="7"/>
    </row>
    <row r="51" spans="1:11" x14ac:dyDescent="0.25">
      <c r="B51" s="6" t="s">
        <v>124</v>
      </c>
      <c r="C51" s="36"/>
      <c r="D51" s="15"/>
      <c r="E51" s="15"/>
      <c r="F51" s="15">
        <f>D52+D53</f>
        <v>4800</v>
      </c>
      <c r="G51" s="15"/>
      <c r="H51" s="77"/>
      <c r="K51" s="7"/>
    </row>
    <row r="52" spans="1:11" x14ac:dyDescent="0.25">
      <c r="B52" s="46" t="s">
        <v>63</v>
      </c>
      <c r="C52" s="36"/>
      <c r="D52" s="27">
        <f>250*12</f>
        <v>3000</v>
      </c>
      <c r="E52" s="15"/>
      <c r="F52" s="15"/>
      <c r="G52" s="15"/>
      <c r="H52" s="77"/>
      <c r="I52" s="86"/>
      <c r="J52" s="77"/>
      <c r="K52" s="7"/>
    </row>
    <row r="53" spans="1:11" x14ac:dyDescent="0.25">
      <c r="B53" s="46" t="s">
        <v>64</v>
      </c>
      <c r="C53" s="36"/>
      <c r="D53" s="27">
        <f>12*150</f>
        <v>1800</v>
      </c>
      <c r="E53" s="15"/>
      <c r="F53" s="15"/>
      <c r="G53" s="15"/>
      <c r="H53" s="77"/>
      <c r="I53" s="86"/>
      <c r="J53" s="77"/>
      <c r="K53" s="7"/>
    </row>
    <row r="54" spans="1:11" x14ac:dyDescent="0.25">
      <c r="B54" s="28" t="s">
        <v>92</v>
      </c>
      <c r="C54" s="34"/>
      <c r="D54" s="28"/>
      <c r="E54" s="15"/>
      <c r="F54" s="15"/>
      <c r="G54" s="15"/>
      <c r="H54" s="77"/>
      <c r="I54" s="86"/>
      <c r="J54" s="77"/>
      <c r="K54" s="7"/>
    </row>
    <row r="55" spans="1:11" x14ac:dyDescent="0.25">
      <c r="B55" s="28" t="s">
        <v>97</v>
      </c>
      <c r="C55" s="34"/>
      <c r="D55" s="28"/>
      <c r="E55" s="15"/>
      <c r="F55" s="15">
        <v>5000</v>
      </c>
      <c r="G55" s="15"/>
      <c r="H55" s="77"/>
      <c r="I55" s="86"/>
      <c r="J55" s="77"/>
      <c r="K55" s="7"/>
    </row>
    <row r="56" spans="1:11" x14ac:dyDescent="0.25">
      <c r="B56" s="28" t="s">
        <v>96</v>
      </c>
      <c r="C56" s="34"/>
      <c r="D56" s="28"/>
      <c r="E56" s="15"/>
      <c r="F56" s="15">
        <v>4000</v>
      </c>
      <c r="G56" s="15"/>
      <c r="H56" s="77"/>
      <c r="I56" s="86"/>
      <c r="J56" s="77"/>
      <c r="K56" s="7"/>
    </row>
    <row r="57" spans="1:11" x14ac:dyDescent="0.25">
      <c r="B57" s="28" t="s">
        <v>100</v>
      </c>
      <c r="C57" s="34"/>
      <c r="D57" s="28"/>
      <c r="E57" s="15"/>
      <c r="F57" s="15">
        <v>4000</v>
      </c>
      <c r="G57" s="15"/>
      <c r="H57" s="77"/>
      <c r="I57" s="86"/>
      <c r="J57" s="77"/>
      <c r="K57" s="7"/>
    </row>
    <row r="58" spans="1:11" x14ac:dyDescent="0.25">
      <c r="B58" s="28" t="s">
        <v>105</v>
      </c>
      <c r="C58" s="34"/>
      <c r="D58" s="28"/>
      <c r="E58" s="15"/>
      <c r="F58" s="15">
        <v>200</v>
      </c>
      <c r="G58" s="15"/>
      <c r="H58" s="77"/>
      <c r="I58" s="86"/>
      <c r="J58" s="77"/>
      <c r="K58" s="7"/>
    </row>
    <row r="59" spans="1:11" x14ac:dyDescent="0.25">
      <c r="B59" s="28" t="s">
        <v>95</v>
      </c>
      <c r="C59" s="34"/>
      <c r="D59" s="28"/>
      <c r="E59" s="15"/>
      <c r="F59" s="15">
        <v>0</v>
      </c>
      <c r="G59" s="15"/>
      <c r="H59" s="77"/>
      <c r="I59" s="86"/>
      <c r="J59" s="77"/>
      <c r="K59" s="7"/>
    </row>
    <row r="60" spans="1:11" x14ac:dyDescent="0.25">
      <c r="B60" s="28" t="s">
        <v>99</v>
      </c>
      <c r="C60" s="36"/>
      <c r="D60" s="31"/>
      <c r="E60" s="15"/>
      <c r="F60" s="15">
        <v>5000</v>
      </c>
      <c r="G60" s="15"/>
      <c r="H60" s="77"/>
      <c r="I60" s="86"/>
      <c r="J60" s="77"/>
      <c r="K60" s="7"/>
    </row>
    <row r="61" spans="1:11" x14ac:dyDescent="0.25">
      <c r="B61" s="28" t="s">
        <v>75</v>
      </c>
      <c r="C61" s="36"/>
      <c r="D61" s="31"/>
      <c r="E61" s="15"/>
      <c r="F61" s="15">
        <v>250</v>
      </c>
      <c r="G61" s="15"/>
      <c r="H61" s="77"/>
      <c r="I61" s="86"/>
      <c r="J61" s="77"/>
      <c r="K61" s="7"/>
    </row>
    <row r="62" spans="1:11" x14ac:dyDescent="0.25">
      <c r="B62" s="28"/>
      <c r="C62" s="36"/>
      <c r="D62" s="15"/>
      <c r="E62" s="15"/>
      <c r="F62" s="15"/>
      <c r="G62" s="15"/>
      <c r="H62" s="77"/>
      <c r="I62" s="86"/>
      <c r="J62" s="77"/>
      <c r="K62" s="7"/>
    </row>
    <row r="63" spans="1:11" x14ac:dyDescent="0.25">
      <c r="A63" s="40">
        <v>30</v>
      </c>
      <c r="B63" s="29" t="s">
        <v>65</v>
      </c>
      <c r="C63" s="36"/>
      <c r="D63" s="15"/>
      <c r="E63" s="15"/>
      <c r="F63" s="15"/>
      <c r="G63" s="15"/>
      <c r="H63" s="77"/>
      <c r="I63" s="86"/>
      <c r="J63" s="77"/>
      <c r="K63" s="7"/>
    </row>
    <row r="64" spans="1:11" x14ac:dyDescent="0.25">
      <c r="B64" s="6" t="s">
        <v>124</v>
      </c>
      <c r="C64" s="36"/>
      <c r="D64" s="15"/>
      <c r="E64" s="15"/>
      <c r="F64" s="15">
        <f>D65</f>
        <v>1200</v>
      </c>
      <c r="G64" s="15"/>
      <c r="H64" s="77"/>
      <c r="I64" s="86"/>
      <c r="J64" s="77"/>
      <c r="K64" s="7"/>
    </row>
    <row r="65" spans="1:11" x14ac:dyDescent="0.25">
      <c r="B65" s="46" t="s">
        <v>66</v>
      </c>
      <c r="C65" s="36"/>
      <c r="D65" s="27">
        <f>12*100</f>
        <v>1200</v>
      </c>
      <c r="E65" s="15"/>
      <c r="F65" s="15"/>
      <c r="G65" s="15"/>
      <c r="H65" s="77"/>
      <c r="I65" s="86"/>
      <c r="J65" s="77"/>
      <c r="K65" s="7"/>
    </row>
    <row r="66" spans="1:11" x14ac:dyDescent="0.25">
      <c r="B66" s="28" t="s">
        <v>92</v>
      </c>
      <c r="C66" s="36"/>
      <c r="D66" s="15"/>
      <c r="E66" s="15"/>
      <c r="F66" s="15">
        <v>200</v>
      </c>
      <c r="G66" s="15"/>
      <c r="H66" s="77"/>
      <c r="I66" s="86"/>
      <c r="J66" s="77"/>
      <c r="K66" s="7"/>
    </row>
    <row r="67" spans="1:11" x14ac:dyDescent="0.25">
      <c r="B67" s="28" t="s">
        <v>73</v>
      </c>
      <c r="C67" s="36"/>
      <c r="D67" s="31"/>
      <c r="E67" s="15"/>
      <c r="F67" s="15">
        <v>500</v>
      </c>
      <c r="G67" s="15"/>
      <c r="H67" s="77"/>
      <c r="I67" s="86"/>
      <c r="J67" s="77"/>
      <c r="K67" s="7"/>
    </row>
    <row r="68" spans="1:11" x14ac:dyDescent="0.25">
      <c r="B68" s="28" t="s">
        <v>75</v>
      </c>
      <c r="C68" s="36"/>
      <c r="D68" s="31"/>
      <c r="E68" s="15"/>
      <c r="F68" s="15">
        <v>250</v>
      </c>
      <c r="G68" s="15"/>
      <c r="H68" s="77"/>
      <c r="I68" s="86"/>
      <c r="J68" s="77"/>
      <c r="K68" s="7"/>
    </row>
    <row r="69" spans="1:11" x14ac:dyDescent="0.25">
      <c r="B69" s="28"/>
      <c r="C69" s="36"/>
      <c r="D69" s="15"/>
      <c r="E69" s="15"/>
      <c r="F69" s="15"/>
      <c r="G69" s="15"/>
      <c r="H69" s="77"/>
      <c r="I69" s="86"/>
      <c r="J69" s="77"/>
      <c r="K69" s="7"/>
    </row>
    <row r="70" spans="1:11" x14ac:dyDescent="0.25">
      <c r="A70" s="40">
        <v>40</v>
      </c>
      <c r="B70" s="29" t="s">
        <v>67</v>
      </c>
      <c r="C70" s="36"/>
      <c r="D70" s="15"/>
      <c r="E70" s="15"/>
      <c r="F70" s="15"/>
      <c r="G70" s="15"/>
      <c r="H70" s="77"/>
      <c r="I70" s="86"/>
      <c r="J70" s="77"/>
      <c r="K70" s="7"/>
    </row>
    <row r="71" spans="1:11" x14ac:dyDescent="0.25">
      <c r="B71" s="6" t="s">
        <v>124</v>
      </c>
      <c r="C71" s="36"/>
      <c r="D71" s="15"/>
      <c r="E71" s="15"/>
      <c r="F71" s="15">
        <f>SUM(D72:D72)</f>
        <v>1200</v>
      </c>
      <c r="G71" s="15"/>
      <c r="H71" s="77"/>
      <c r="I71" s="86"/>
      <c r="J71" s="77"/>
      <c r="K71" s="7"/>
    </row>
    <row r="72" spans="1:11" x14ac:dyDescent="0.25">
      <c r="B72" s="46" t="s">
        <v>68</v>
      </c>
      <c r="C72" s="36"/>
      <c r="D72" s="27">
        <f>12*100</f>
        <v>1200</v>
      </c>
      <c r="E72" s="15"/>
      <c r="F72" s="15"/>
      <c r="G72" s="15"/>
      <c r="H72" s="77"/>
      <c r="I72" s="86"/>
      <c r="J72" s="77"/>
      <c r="K72" s="7"/>
    </row>
    <row r="73" spans="1:11" x14ac:dyDescent="0.25">
      <c r="B73" s="28" t="s">
        <v>92</v>
      </c>
      <c r="C73" s="36"/>
      <c r="D73" s="15"/>
      <c r="E73" s="15"/>
      <c r="F73" s="15">
        <v>400</v>
      </c>
      <c r="G73" s="15"/>
      <c r="H73" s="77"/>
      <c r="I73" s="86"/>
      <c r="J73" s="77"/>
      <c r="K73" s="7"/>
    </row>
    <row r="74" spans="1:11" x14ac:dyDescent="0.25">
      <c r="B74" s="28" t="s">
        <v>77</v>
      </c>
      <c r="C74" s="36"/>
      <c r="D74" s="28"/>
      <c r="E74" s="15"/>
      <c r="F74" s="15">
        <v>4000</v>
      </c>
      <c r="G74" s="82"/>
      <c r="H74" s="77"/>
      <c r="I74" s="86"/>
      <c r="J74" s="77"/>
      <c r="K74" s="7"/>
    </row>
    <row r="75" spans="1:11" x14ac:dyDescent="0.25">
      <c r="B75" s="28" t="s">
        <v>123</v>
      </c>
      <c r="C75" s="36"/>
      <c r="D75" s="28"/>
      <c r="E75" s="15"/>
      <c r="F75" s="15">
        <v>10000</v>
      </c>
      <c r="G75" s="82"/>
      <c r="H75" s="77"/>
      <c r="I75" s="86"/>
      <c r="J75" s="77"/>
      <c r="K75" s="7"/>
    </row>
    <row r="76" spans="1:11" x14ac:dyDescent="0.25">
      <c r="B76" s="28" t="s">
        <v>89</v>
      </c>
      <c r="C76" s="36"/>
      <c r="D76" s="28"/>
      <c r="E76" s="15"/>
      <c r="F76" s="15">
        <v>1000</v>
      </c>
      <c r="G76" s="15"/>
      <c r="H76" s="77"/>
      <c r="I76" s="86"/>
      <c r="J76" s="77"/>
      <c r="K76" s="7"/>
    </row>
    <row r="77" spans="1:11" x14ac:dyDescent="0.25">
      <c r="B77" s="28" t="s">
        <v>73</v>
      </c>
      <c r="C77" s="36"/>
      <c r="D77" s="31"/>
      <c r="E77" s="15"/>
      <c r="F77" s="15">
        <v>250</v>
      </c>
      <c r="G77" s="15"/>
      <c r="H77" s="77"/>
      <c r="I77" s="86"/>
      <c r="J77" s="77"/>
      <c r="K77" s="7"/>
    </row>
    <row r="78" spans="1:11" x14ac:dyDescent="0.25">
      <c r="B78" s="28" t="s">
        <v>75</v>
      </c>
      <c r="C78" s="36"/>
      <c r="D78" s="31"/>
      <c r="E78" s="15"/>
      <c r="F78" s="15">
        <v>200</v>
      </c>
      <c r="G78" s="15"/>
      <c r="H78" s="77"/>
      <c r="I78" s="86"/>
      <c r="J78" s="77"/>
      <c r="K78" s="7"/>
    </row>
    <row r="79" spans="1:11" x14ac:dyDescent="0.25">
      <c r="B79" s="28"/>
      <c r="C79" s="36"/>
      <c r="D79" s="15"/>
      <c r="E79" s="15"/>
      <c r="F79" s="15"/>
      <c r="G79" s="15"/>
      <c r="H79" s="77"/>
      <c r="I79" s="86"/>
      <c r="J79" s="77"/>
      <c r="K79" s="7"/>
    </row>
    <row r="80" spans="1:11" x14ac:dyDescent="0.25">
      <c r="A80" s="40">
        <v>50</v>
      </c>
      <c r="B80" s="29" t="s">
        <v>69</v>
      </c>
      <c r="C80" s="36"/>
      <c r="D80" s="15"/>
      <c r="E80" s="15"/>
      <c r="F80" s="15"/>
      <c r="G80" s="15"/>
      <c r="H80" s="77"/>
      <c r="I80" s="86"/>
      <c r="J80" s="77"/>
      <c r="K80" s="7"/>
    </row>
    <row r="81" spans="1:11" x14ac:dyDescent="0.25">
      <c r="B81" s="6" t="s">
        <v>124</v>
      </c>
      <c r="C81" s="36"/>
      <c r="D81" s="15"/>
      <c r="E81" s="15"/>
      <c r="F81" s="15">
        <f>D82+D83</f>
        <v>2100</v>
      </c>
      <c r="G81" s="15"/>
      <c r="H81" s="77"/>
      <c r="I81" s="86"/>
      <c r="J81" s="77"/>
      <c r="K81" s="7"/>
    </row>
    <row r="82" spans="1:11" x14ac:dyDescent="0.25">
      <c r="B82" s="46" t="s">
        <v>108</v>
      </c>
      <c r="C82" s="36"/>
      <c r="D82" s="15">
        <f>12*100</f>
        <v>1200</v>
      </c>
      <c r="E82" s="15"/>
      <c r="F82" s="15"/>
      <c r="G82" s="15"/>
      <c r="H82" s="77"/>
      <c r="I82" s="86"/>
      <c r="J82" s="77"/>
      <c r="K82" s="7"/>
    </row>
    <row r="83" spans="1:11" x14ac:dyDescent="0.25">
      <c r="B83" s="46" t="s">
        <v>109</v>
      </c>
      <c r="C83" s="36"/>
      <c r="D83" s="15">
        <f>12*75</f>
        <v>900</v>
      </c>
      <c r="E83" s="15"/>
      <c r="F83" s="15"/>
      <c r="G83" s="15"/>
      <c r="H83" s="77"/>
      <c r="I83" s="86"/>
      <c r="J83" s="77"/>
      <c r="K83" s="7"/>
    </row>
    <row r="84" spans="1:11" x14ac:dyDescent="0.25">
      <c r="B84" s="28" t="s">
        <v>92</v>
      </c>
      <c r="C84" s="36"/>
      <c r="D84" s="15"/>
      <c r="E84" s="15"/>
      <c r="F84" s="15">
        <v>1000</v>
      </c>
      <c r="G84" s="15"/>
      <c r="H84" s="77"/>
      <c r="I84" s="86"/>
      <c r="J84" s="77"/>
      <c r="K84" s="7"/>
    </row>
    <row r="85" spans="1:11" x14ac:dyDescent="0.25">
      <c r="B85" s="28" t="s">
        <v>102</v>
      </c>
      <c r="C85" s="36"/>
      <c r="D85" s="15"/>
      <c r="E85" s="15"/>
      <c r="F85" s="15">
        <v>20000</v>
      </c>
      <c r="G85" s="15"/>
      <c r="H85" s="77"/>
      <c r="I85" s="86"/>
      <c r="J85" s="77"/>
      <c r="K85" s="7"/>
    </row>
    <row r="86" spans="1:11" x14ac:dyDescent="0.25">
      <c r="B86" s="28" t="s">
        <v>98</v>
      </c>
      <c r="C86" s="36"/>
      <c r="D86" s="28"/>
      <c r="E86" s="15"/>
      <c r="F86" s="15">
        <v>5000</v>
      </c>
      <c r="G86" s="15"/>
      <c r="H86" s="77"/>
      <c r="I86" s="86"/>
      <c r="J86" s="77"/>
      <c r="K86" s="7"/>
    </row>
    <row r="87" spans="1:11" x14ac:dyDescent="0.25">
      <c r="B87" s="28" t="s">
        <v>120</v>
      </c>
      <c r="C87" s="36"/>
      <c r="D87" s="28"/>
      <c r="E87" s="15"/>
      <c r="F87" s="15">
        <f>6000+15000</f>
        <v>21000</v>
      </c>
      <c r="G87" s="15"/>
      <c r="H87" s="77"/>
      <c r="I87" s="86"/>
      <c r="J87" s="77"/>
      <c r="K87" s="7"/>
    </row>
    <row r="88" spans="1:11" x14ac:dyDescent="0.25">
      <c r="B88" s="28" t="s">
        <v>73</v>
      </c>
      <c r="C88" s="36"/>
      <c r="D88" s="31"/>
      <c r="E88" s="15"/>
      <c r="F88" s="15">
        <v>500</v>
      </c>
      <c r="G88" s="15"/>
      <c r="H88" s="77"/>
      <c r="I88" s="86"/>
      <c r="J88" s="77"/>
      <c r="K88" s="7"/>
    </row>
    <row r="89" spans="1:11" x14ac:dyDescent="0.25">
      <c r="B89" s="28" t="s">
        <v>75</v>
      </c>
      <c r="C89" s="36"/>
      <c r="D89" s="31"/>
      <c r="E89" s="15"/>
      <c r="F89" s="15">
        <v>200</v>
      </c>
      <c r="G89" s="15"/>
      <c r="H89" s="77"/>
      <c r="I89" s="86"/>
      <c r="J89" s="77"/>
      <c r="K89" s="7"/>
    </row>
    <row r="90" spans="1:11" x14ac:dyDescent="0.25">
      <c r="B90" s="28"/>
      <c r="C90" s="36"/>
      <c r="D90" s="31"/>
      <c r="E90" s="15"/>
      <c r="F90" s="15"/>
      <c r="G90" s="15"/>
      <c r="H90" s="77"/>
      <c r="I90" s="86"/>
      <c r="J90" s="77"/>
      <c r="K90" s="7"/>
    </row>
    <row r="91" spans="1:11" x14ac:dyDescent="0.25">
      <c r="A91" s="40">
        <v>140</v>
      </c>
      <c r="B91" s="29" t="s">
        <v>110</v>
      </c>
      <c r="C91" s="36"/>
      <c r="D91" s="15"/>
      <c r="E91" s="15"/>
      <c r="F91" s="15"/>
      <c r="G91" s="15"/>
      <c r="H91" s="77"/>
      <c r="I91" s="86"/>
      <c r="J91" s="77"/>
      <c r="K91" s="7"/>
    </row>
    <row r="92" spans="1:11" x14ac:dyDescent="0.25">
      <c r="B92" s="6" t="s">
        <v>124</v>
      </c>
      <c r="C92" s="36"/>
      <c r="D92" s="15"/>
      <c r="E92" s="15"/>
      <c r="F92" s="15">
        <f>D93</f>
        <v>1200</v>
      </c>
      <c r="G92" s="15"/>
      <c r="H92" s="77"/>
      <c r="I92" s="86"/>
      <c r="J92" s="77"/>
      <c r="K92" s="7"/>
    </row>
    <row r="93" spans="1:11" x14ac:dyDescent="0.25">
      <c r="B93" s="46" t="s">
        <v>111</v>
      </c>
      <c r="C93" s="36"/>
      <c r="D93" s="27">
        <f>12*100</f>
        <v>1200</v>
      </c>
      <c r="E93" s="15"/>
      <c r="F93" s="15"/>
      <c r="G93" s="15"/>
      <c r="H93" s="77"/>
      <c r="I93" s="86"/>
      <c r="J93" s="77"/>
      <c r="K93" s="7"/>
    </row>
    <row r="94" spans="1:11" x14ac:dyDescent="0.25">
      <c r="B94" s="28" t="s">
        <v>92</v>
      </c>
      <c r="C94" s="36"/>
      <c r="D94" s="15"/>
      <c r="E94" s="15"/>
      <c r="F94" s="15">
        <v>500</v>
      </c>
      <c r="G94" s="15"/>
      <c r="H94" s="77"/>
      <c r="I94" s="86"/>
      <c r="J94" s="77"/>
      <c r="K94" s="7"/>
    </row>
    <row r="95" spans="1:11" x14ac:dyDescent="0.25">
      <c r="B95" s="28" t="s">
        <v>112</v>
      </c>
      <c r="C95" s="36"/>
      <c r="D95" s="31"/>
      <c r="E95" s="15"/>
      <c r="F95" s="15">
        <v>1500</v>
      </c>
      <c r="G95" s="15"/>
      <c r="H95" s="77"/>
      <c r="I95" s="86"/>
      <c r="J95" s="77"/>
      <c r="K95" s="7"/>
    </row>
    <row r="96" spans="1:11" x14ac:dyDescent="0.25">
      <c r="B96" s="28"/>
      <c r="C96" s="36"/>
      <c r="D96" s="31"/>
      <c r="E96" s="15"/>
      <c r="F96" s="15"/>
      <c r="G96" s="15"/>
      <c r="H96" s="77"/>
      <c r="I96" s="86"/>
      <c r="J96" s="77"/>
      <c r="K96" s="7"/>
    </row>
    <row r="97" spans="1:12" x14ac:dyDescent="0.25">
      <c r="A97" s="40">
        <v>60</v>
      </c>
      <c r="B97" s="29" t="s">
        <v>70</v>
      </c>
      <c r="C97" s="36"/>
      <c r="D97" s="15"/>
      <c r="E97" s="15"/>
      <c r="F97" s="15"/>
      <c r="G97" s="15"/>
      <c r="H97" s="77"/>
      <c r="I97" s="86"/>
      <c r="J97" s="77"/>
      <c r="K97" s="7"/>
    </row>
    <row r="98" spans="1:12" x14ac:dyDescent="0.25">
      <c r="B98" s="28" t="s">
        <v>93</v>
      </c>
      <c r="C98" s="36"/>
      <c r="D98" s="15"/>
      <c r="E98" s="15"/>
      <c r="F98" s="15">
        <v>0</v>
      </c>
      <c r="G98" s="15"/>
      <c r="H98" s="77"/>
      <c r="I98" s="86"/>
      <c r="J98" s="77"/>
      <c r="K98" s="7"/>
    </row>
    <row r="99" spans="1:12" x14ac:dyDescent="0.25">
      <c r="B99" s="28" t="s">
        <v>71</v>
      </c>
      <c r="C99" s="34"/>
      <c r="D99" s="28"/>
      <c r="E99" s="15">
        <v>0</v>
      </c>
      <c r="F99" s="15">
        <v>0</v>
      </c>
      <c r="G99" s="15"/>
      <c r="H99" s="77"/>
      <c r="I99" s="86"/>
      <c r="J99" s="77"/>
      <c r="K99" s="7"/>
    </row>
    <row r="100" spans="1:12" x14ac:dyDescent="0.25">
      <c r="B100" s="28"/>
      <c r="C100" s="35"/>
      <c r="D100" s="29"/>
      <c r="E100" s="15"/>
      <c r="F100" s="15"/>
      <c r="G100" s="15"/>
      <c r="H100" s="77"/>
      <c r="I100" s="86"/>
      <c r="J100" s="77"/>
      <c r="K100" s="1"/>
    </row>
    <row r="101" spans="1:12" x14ac:dyDescent="0.25">
      <c r="B101" s="28"/>
      <c r="C101" s="35"/>
      <c r="D101" s="29"/>
      <c r="E101" s="15"/>
      <c r="F101" s="15"/>
      <c r="G101" s="15"/>
      <c r="H101" s="77"/>
      <c r="I101" s="86"/>
      <c r="J101" s="77"/>
      <c r="K101" s="1"/>
    </row>
    <row r="102" spans="1:12" x14ac:dyDescent="0.25">
      <c r="A102" s="40">
        <v>70</v>
      </c>
      <c r="B102" s="29" t="s">
        <v>78</v>
      </c>
      <c r="C102" s="35"/>
      <c r="D102" s="29"/>
      <c r="E102" s="15"/>
      <c r="F102" s="15"/>
      <c r="G102" s="15"/>
      <c r="H102" s="77"/>
      <c r="I102" s="86"/>
      <c r="J102" s="77"/>
      <c r="K102" s="1"/>
    </row>
    <row r="103" spans="1:12" x14ac:dyDescent="0.25">
      <c r="B103" s="28" t="s">
        <v>79</v>
      </c>
      <c r="C103" s="34"/>
      <c r="D103" s="28"/>
      <c r="E103" s="15"/>
      <c r="F103" s="15">
        <v>2500</v>
      </c>
      <c r="G103" s="15"/>
      <c r="H103" s="77"/>
      <c r="I103" s="86"/>
      <c r="J103" s="77"/>
      <c r="K103" s="1"/>
    </row>
    <row r="104" spans="1:12" x14ac:dyDescent="0.25">
      <c r="B104" s="28" t="s">
        <v>80</v>
      </c>
      <c r="C104" s="34"/>
      <c r="D104" s="28"/>
      <c r="E104" s="15"/>
      <c r="F104" s="15">
        <v>800</v>
      </c>
      <c r="G104" s="15"/>
      <c r="H104" s="77"/>
      <c r="I104" s="86"/>
      <c r="J104" s="77"/>
      <c r="K104" s="1"/>
    </row>
    <row r="105" spans="1:12" x14ac:dyDescent="0.25">
      <c r="B105" s="28" t="s">
        <v>81</v>
      </c>
      <c r="C105" s="34"/>
      <c r="D105" s="28"/>
      <c r="E105" s="15">
        <v>20</v>
      </c>
      <c r="F105" s="15"/>
      <c r="G105" s="15"/>
      <c r="H105" s="77"/>
      <c r="I105" s="86"/>
      <c r="J105" s="77"/>
      <c r="K105" s="1"/>
    </row>
    <row r="106" spans="1:12" x14ac:dyDescent="0.25">
      <c r="B106" s="28" t="s">
        <v>82</v>
      </c>
      <c r="C106" s="34"/>
      <c r="D106" s="28"/>
      <c r="E106" s="15">
        <v>0</v>
      </c>
      <c r="F106" s="15"/>
      <c r="G106" s="15"/>
      <c r="H106" s="77"/>
      <c r="I106" s="86"/>
      <c r="J106" s="77"/>
      <c r="K106" s="1"/>
    </row>
    <row r="107" spans="1:12" x14ac:dyDescent="0.25">
      <c r="B107" s="28" t="s">
        <v>83</v>
      </c>
      <c r="C107" s="34"/>
      <c r="D107" s="28"/>
      <c r="E107" s="15"/>
      <c r="F107" s="15">
        <v>0</v>
      </c>
      <c r="G107" s="15"/>
      <c r="H107" s="77"/>
      <c r="I107" s="86"/>
      <c r="J107" s="77"/>
      <c r="K107" s="1"/>
    </row>
    <row r="108" spans="1:12" x14ac:dyDescent="0.25">
      <c r="B108" s="28" t="s">
        <v>84</v>
      </c>
      <c r="C108" s="36"/>
      <c r="D108" s="15"/>
      <c r="E108" s="15"/>
      <c r="F108" s="15"/>
      <c r="G108" s="15"/>
      <c r="H108" s="77"/>
      <c r="I108" s="86"/>
      <c r="J108" s="77"/>
      <c r="K108" s="1"/>
      <c r="L108" s="9"/>
    </row>
    <row r="109" spans="1:12" s="9" customFormat="1" x14ac:dyDescent="0.25">
      <c r="A109" s="39"/>
      <c r="B109" s="20" t="s">
        <v>85</v>
      </c>
      <c r="C109" s="43"/>
      <c r="D109" s="20"/>
      <c r="E109" s="20">
        <f>SUM(E5:E108)</f>
        <v>230020</v>
      </c>
      <c r="F109" s="20">
        <f>SUM(F7:F108)</f>
        <v>266150</v>
      </c>
      <c r="G109" s="20"/>
      <c r="H109" s="78"/>
      <c r="I109" s="88"/>
      <c r="J109" s="78"/>
      <c r="K109" s="8"/>
      <c r="L109" s="5"/>
    </row>
    <row r="110" spans="1:12" x14ac:dyDescent="0.25">
      <c r="B110" s="74" t="s">
        <v>86</v>
      </c>
      <c r="C110" s="44"/>
      <c r="D110" s="74"/>
      <c r="E110" s="15">
        <f>F109-E109-F103</f>
        <v>33630</v>
      </c>
      <c r="F110" s="15"/>
      <c r="G110" s="15"/>
      <c r="H110" s="77"/>
      <c r="I110" s="86"/>
      <c r="J110" s="77"/>
      <c r="K110" s="1"/>
    </row>
    <row r="111" spans="1:12" x14ac:dyDescent="0.25">
      <c r="B111" s="74" t="s">
        <v>87</v>
      </c>
      <c r="C111" s="44"/>
      <c r="D111" s="74"/>
      <c r="E111" s="15"/>
      <c r="F111" s="15">
        <v>0</v>
      </c>
      <c r="G111" s="15"/>
      <c r="H111" s="77"/>
      <c r="I111" s="86"/>
      <c r="J111" s="77"/>
      <c r="K111" s="1"/>
    </row>
    <row r="112" spans="1:12" x14ac:dyDescent="0.25">
      <c r="B112" s="74"/>
      <c r="C112" s="44"/>
      <c r="D112" s="74"/>
      <c r="E112" s="20">
        <f>SUM(E109+E110)</f>
        <v>263650</v>
      </c>
      <c r="F112" s="20">
        <f>SUM(F109+F111)-F103</f>
        <v>263650</v>
      </c>
      <c r="G112" s="20"/>
      <c r="H112" s="77"/>
      <c r="I112" s="86"/>
      <c r="J112" s="77"/>
      <c r="K112" s="1"/>
    </row>
    <row r="113" spans="2:11" x14ac:dyDescent="0.25">
      <c r="B113" s="16"/>
      <c r="C113" s="45"/>
      <c r="D113" s="45"/>
      <c r="E113" s="21"/>
      <c r="F113" s="22"/>
      <c r="H113" s="10"/>
      <c r="I113" s="89"/>
      <c r="J113" s="10"/>
      <c r="K113" s="10"/>
    </row>
    <row r="114" spans="2:11" x14ac:dyDescent="0.25">
      <c r="B114" s="29" t="s">
        <v>126</v>
      </c>
      <c r="C114" s="29"/>
      <c r="D114" s="29"/>
      <c r="E114" s="15">
        <v>480448.68</v>
      </c>
      <c r="F114" s="23"/>
    </row>
    <row r="115" spans="2:11" x14ac:dyDescent="0.25">
      <c r="B115" s="16"/>
      <c r="E115" s="16"/>
    </row>
    <row r="116" spans="2:11" x14ac:dyDescent="0.25">
      <c r="B116" s="16"/>
      <c r="E116" s="16"/>
    </row>
    <row r="117" spans="2:11" x14ac:dyDescent="0.25">
      <c r="B117" s="16"/>
      <c r="E117" s="16"/>
    </row>
    <row r="118" spans="2:11" x14ac:dyDescent="0.25">
      <c r="B118" s="16"/>
      <c r="E118" s="16"/>
    </row>
    <row r="119" spans="2:11" x14ac:dyDescent="0.25">
      <c r="B119" s="16"/>
      <c r="E119" s="16"/>
    </row>
    <row r="120" spans="2:11" x14ac:dyDescent="0.25">
      <c r="B120" s="16"/>
      <c r="E120" s="16"/>
    </row>
    <row r="121" spans="2:11" x14ac:dyDescent="0.25">
      <c r="E121" s="16"/>
    </row>
    <row r="122" spans="2:11" x14ac:dyDescent="0.25">
      <c r="E122" s="16"/>
    </row>
    <row r="123" spans="2:11" x14ac:dyDescent="0.25">
      <c r="E123" s="16"/>
    </row>
    <row r="124" spans="2:11" x14ac:dyDescent="0.25">
      <c r="E124" s="16"/>
    </row>
    <row r="125" spans="2:11" x14ac:dyDescent="0.25">
      <c r="E125" s="16"/>
    </row>
    <row r="126" spans="2:11" x14ac:dyDescent="0.25">
      <c r="E126" s="16"/>
    </row>
    <row r="127" spans="2:11" x14ac:dyDescent="0.25">
      <c r="E127" s="16"/>
    </row>
    <row r="128" spans="2:11" x14ac:dyDescent="0.25">
      <c r="E128" s="16"/>
    </row>
    <row r="129" spans="5:5" x14ac:dyDescent="0.25">
      <c r="E129" s="16"/>
    </row>
    <row r="130" spans="5:5" x14ac:dyDescent="0.25">
      <c r="E130" s="16"/>
    </row>
    <row r="131" spans="5:5" x14ac:dyDescent="0.25">
      <c r="E131" s="16"/>
    </row>
    <row r="132" spans="5:5" x14ac:dyDescent="0.25">
      <c r="E132" s="16"/>
    </row>
  </sheetData>
  <mergeCells count="1">
    <mergeCell ref="L35:L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fitToHeight="2" orientation="portrait" cellComments="asDisplayed" r:id="rId1"/>
  <headerFooter>
    <oddHeader>&amp;C&amp;"Arial,Fett"&amp;11 HochschülerInnenschaft an der FH Burgenland
JVA 2022/2023</oddHeader>
    <oddFooter>&amp;L&amp;8JVA gem. § 11 Abs. 6 HS-WV
Vorgelegt von WiRef am 13.06.2022</oddFooter>
  </headerFooter>
  <rowBreaks count="1" manualBreakCount="1">
    <brk id="96" min="1" max="4" man="1"/>
  </rowBreaks>
  <legacyDrawing r:id="rId2"/>
</worksheet>
</file>

<file path=docMetadata/LabelInfo.xml><?xml version="1.0" encoding="utf-8"?>
<clbl:labelList xmlns:clbl="http://schemas.microsoft.com/office/2020/mipLabelMetadata">
  <clbl:label id="{e58707db-cea7-4907-92d1-cf323291762b}" enabled="1" method="Standard" siteId="{e11cbe9c-f680-44b9-9d42-d705f740b88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JVA_Gebarungserfolgsrechnung</vt:lpstr>
      <vt:lpstr>JVA_referatsbezogen</vt:lpstr>
      <vt:lpstr>JVA_Gebarungserfolgsrechnung!Druckbereich</vt:lpstr>
      <vt:lpstr>JVA_referatsbezogen!Druckbereich</vt:lpstr>
      <vt:lpstr>JVA_referatsbezogen!Drucktitel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Riegler, Christian</dc:creator>
  <cp:lastModifiedBy>Aline Handler</cp:lastModifiedBy>
  <cp:revision/>
  <cp:lastPrinted>2023-06-14T20:14:29Z</cp:lastPrinted>
  <dcterms:created xsi:type="dcterms:W3CDTF">2006-06-20T09:20:10Z</dcterms:created>
  <dcterms:modified xsi:type="dcterms:W3CDTF">2023-06-28T09:21:55Z</dcterms:modified>
</cp:coreProperties>
</file>